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60" tabRatio="784"/>
  </bookViews>
  <sheets>
    <sheet name="Perucámaras" sheetId="11" r:id="rId1"/>
    <sheet name="MR Sur" sheetId="9" r:id="rId2"/>
    <sheet name="Arequipa" sheetId="1" r:id="rId3"/>
    <sheet name="Cusco" sheetId="2" r:id="rId4"/>
    <sheet name="Madre de Dios" sheetId="3" r:id="rId5"/>
    <sheet name="Moquegua" sheetId="4" r:id="rId6"/>
    <sheet name="Puno" sheetId="5" r:id="rId7"/>
    <sheet name="Tacna" sheetId="6" r:id="rId8"/>
    <sheet name="Sheet1" sheetId="10" state="hidden" r:id="rId9"/>
  </sheets>
  <calcPr calcId="145621"/>
  <pivotCaches>
    <pivotCache cacheId="12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2" i="9" l="1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I103" i="9"/>
  <c r="I249" i="9" l="1"/>
  <c r="I250" i="9"/>
  <c r="I251" i="9"/>
  <c r="I252" i="9"/>
  <c r="I253" i="9"/>
  <c r="I254" i="9"/>
  <c r="I255" i="9"/>
  <c r="I256" i="9"/>
  <c r="I257" i="9"/>
  <c r="I258" i="9"/>
  <c r="D94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E86" i="9" s="1"/>
  <c r="D87" i="9"/>
  <c r="D88" i="9"/>
  <c r="D89" i="9"/>
  <c r="D90" i="9"/>
  <c r="D91" i="9"/>
  <c r="D92" i="9"/>
  <c r="D93" i="9"/>
  <c r="D66" i="9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61" i="4"/>
  <c r="E62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0" i="4"/>
  <c r="E59" i="4"/>
  <c r="E58" i="4"/>
  <c r="E57" i="4"/>
  <c r="E56" i="4"/>
  <c r="E55" i="4"/>
  <c r="E54" i="4"/>
  <c r="E53" i="4"/>
  <c r="E52" i="4"/>
  <c r="E51" i="4"/>
  <c r="E50" i="4"/>
  <c r="E49" i="4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49" i="2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C53" i="9" s="1"/>
  <c r="G234" i="9"/>
  <c r="G235" i="9"/>
  <c r="G236" i="9"/>
  <c r="G237" i="9"/>
  <c r="G238" i="9"/>
  <c r="G239" i="9"/>
  <c r="G240" i="9"/>
  <c r="G241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F41" i="2"/>
  <c r="F42" i="2"/>
  <c r="F43" i="2"/>
  <c r="F41" i="3"/>
  <c r="F42" i="3"/>
  <c r="F43" i="3"/>
  <c r="F41" i="4"/>
  <c r="F42" i="4"/>
  <c r="F43" i="4"/>
  <c r="F41" i="5"/>
  <c r="F42" i="5"/>
  <c r="F43" i="5"/>
  <c r="F41" i="6"/>
  <c r="F42" i="6"/>
  <c r="F43" i="6"/>
  <c r="F41" i="1"/>
  <c r="F42" i="1"/>
  <c r="F43" i="1"/>
  <c r="F29" i="2"/>
  <c r="F30" i="2"/>
  <c r="F31" i="2"/>
  <c r="F32" i="2"/>
  <c r="F33" i="2"/>
  <c r="F34" i="2"/>
  <c r="F35" i="2"/>
  <c r="F36" i="2"/>
  <c r="F37" i="2"/>
  <c r="F38" i="2"/>
  <c r="F39" i="2"/>
  <c r="F40" i="2"/>
  <c r="F29" i="3"/>
  <c r="F30" i="3"/>
  <c r="F31" i="3"/>
  <c r="F32" i="3"/>
  <c r="F33" i="3"/>
  <c r="F34" i="3"/>
  <c r="F35" i="3"/>
  <c r="F36" i="3"/>
  <c r="F37" i="3"/>
  <c r="F38" i="3"/>
  <c r="F39" i="3"/>
  <c r="F40" i="3"/>
  <c r="F29" i="4"/>
  <c r="F30" i="4"/>
  <c r="F31" i="4"/>
  <c r="F32" i="4"/>
  <c r="F33" i="4"/>
  <c r="F34" i="4"/>
  <c r="F35" i="4"/>
  <c r="F36" i="4"/>
  <c r="F37" i="4"/>
  <c r="F38" i="4"/>
  <c r="F39" i="4"/>
  <c r="F40" i="4"/>
  <c r="F29" i="5"/>
  <c r="F30" i="5"/>
  <c r="F31" i="5"/>
  <c r="F32" i="5"/>
  <c r="F33" i="5"/>
  <c r="F34" i="5"/>
  <c r="F35" i="5"/>
  <c r="F36" i="5"/>
  <c r="F37" i="5"/>
  <c r="F38" i="5"/>
  <c r="F39" i="5"/>
  <c r="F40" i="5"/>
  <c r="F29" i="6"/>
  <c r="F30" i="6"/>
  <c r="F31" i="6"/>
  <c r="F32" i="6"/>
  <c r="F33" i="6"/>
  <c r="F34" i="6"/>
  <c r="F35" i="6"/>
  <c r="F36" i="6"/>
  <c r="F37" i="6"/>
  <c r="F38" i="6"/>
  <c r="F39" i="6"/>
  <c r="F40" i="6"/>
  <c r="F29" i="1"/>
  <c r="F30" i="1"/>
  <c r="F31" i="1"/>
  <c r="F32" i="1"/>
  <c r="F33" i="1"/>
  <c r="F34" i="1"/>
  <c r="F35" i="1"/>
  <c r="F36" i="1"/>
  <c r="F37" i="1"/>
  <c r="F38" i="1"/>
  <c r="F39" i="1"/>
  <c r="F40" i="1"/>
  <c r="F28" i="2"/>
  <c r="F28" i="3"/>
  <c r="F28" i="4"/>
  <c r="F28" i="5"/>
  <c r="F28" i="6"/>
  <c r="F28" i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2"/>
  <c r="E28" i="3"/>
  <c r="E28" i="4"/>
  <c r="E28" i="5"/>
  <c r="E28" i="6"/>
  <c r="E28" i="1"/>
  <c r="E73" i="9" l="1"/>
  <c r="F35" i="9"/>
  <c r="F38" i="9"/>
  <c r="E71" i="9"/>
  <c r="F36" i="9"/>
  <c r="E83" i="9"/>
  <c r="E70" i="9"/>
  <c r="E94" i="9"/>
  <c r="E81" i="9"/>
  <c r="E69" i="9"/>
  <c r="E88" i="9"/>
  <c r="E80" i="9"/>
  <c r="E72" i="9"/>
  <c r="E90" i="9"/>
  <c r="E91" i="9"/>
  <c r="E89" i="9"/>
  <c r="E77" i="9"/>
  <c r="E85" i="9"/>
  <c r="E82" i="9"/>
  <c r="E93" i="9"/>
  <c r="E79" i="9"/>
  <c r="E67" i="9"/>
  <c r="E78" i="9"/>
  <c r="E66" i="9"/>
  <c r="E87" i="9"/>
  <c r="E75" i="9"/>
  <c r="E92" i="9"/>
  <c r="E84" i="9"/>
  <c r="E76" i="9"/>
  <c r="E68" i="9"/>
  <c r="E74" i="9"/>
  <c r="F43" i="9"/>
  <c r="F37" i="9"/>
  <c r="F45" i="9"/>
  <c r="F40" i="9"/>
  <c r="F46" i="9"/>
  <c r="F44" i="9"/>
  <c r="F42" i="9"/>
  <c r="H14" i="9"/>
  <c r="H22" i="9"/>
  <c r="H10" i="9"/>
  <c r="H18" i="9"/>
  <c r="H11" i="9"/>
  <c r="H19" i="9"/>
  <c r="H12" i="9"/>
  <c r="H20" i="9"/>
  <c r="H13" i="9"/>
  <c r="H21" i="9"/>
  <c r="F32" i="9"/>
  <c r="H15" i="9"/>
  <c r="H23" i="9"/>
  <c r="H16" i="9"/>
  <c r="H24" i="9"/>
  <c r="F39" i="9"/>
  <c r="H17" i="9"/>
  <c r="F33" i="9"/>
  <c r="F34" i="9"/>
  <c r="D53" i="9"/>
  <c r="E53" i="9" s="1"/>
  <c r="F41" i="9"/>
  <c r="F31" i="9"/>
  <c r="E37" i="9"/>
  <c r="E45" i="9"/>
  <c r="E46" i="9"/>
  <c r="E44" i="9"/>
  <c r="E43" i="9"/>
  <c r="E35" i="9"/>
  <c r="E36" i="9"/>
  <c r="E38" i="9"/>
  <c r="E31" i="9"/>
  <c r="E39" i="9"/>
  <c r="E42" i="9"/>
  <c r="E34" i="9"/>
  <c r="E41" i="9"/>
  <c r="E33" i="9"/>
  <c r="E40" i="9"/>
  <c r="E32" i="9"/>
  <c r="G116" i="9" l="1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115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D55" i="9"/>
  <c r="F55" i="9" s="1"/>
  <c r="D59" i="9"/>
  <c r="F59" i="9" s="1"/>
  <c r="D58" i="9"/>
  <c r="F58" i="9" s="1"/>
  <c r="D56" i="9"/>
  <c r="F56" i="9" s="1"/>
  <c r="D57" i="9"/>
  <c r="F57" i="9" s="1"/>
  <c r="C57" i="9"/>
  <c r="C56" i="9"/>
  <c r="C58" i="9"/>
  <c r="C59" i="9"/>
  <c r="C55" i="9"/>
  <c r="D54" i="9"/>
  <c r="F54" i="9" s="1"/>
  <c r="C54" i="9"/>
  <c r="G24" i="9"/>
  <c r="G23" i="9"/>
  <c r="G22" i="9"/>
  <c r="G21" i="9"/>
  <c r="G19" i="9"/>
  <c r="G18" i="9"/>
  <c r="G17" i="9"/>
  <c r="G16" i="9"/>
  <c r="G15" i="9"/>
  <c r="G14" i="9"/>
  <c r="G13" i="9"/>
  <c r="G12" i="9"/>
  <c r="G11" i="9"/>
  <c r="G10" i="9"/>
  <c r="G9" i="9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2" i="6"/>
  <c r="G21" i="6"/>
  <c r="G20" i="6"/>
  <c r="G19" i="6"/>
  <c r="G17" i="6"/>
  <c r="G16" i="6"/>
  <c r="G15" i="6"/>
  <c r="G14" i="6"/>
  <c r="G13" i="6"/>
  <c r="G12" i="6"/>
  <c r="G11" i="6"/>
  <c r="G10" i="6"/>
  <c r="G9" i="6"/>
  <c r="G8" i="6"/>
  <c r="G7" i="6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7" i="5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2" i="4"/>
  <c r="G21" i="4"/>
  <c r="G20" i="4"/>
  <c r="G19" i="4"/>
  <c r="G17" i="4"/>
  <c r="G16" i="4"/>
  <c r="G15" i="4"/>
  <c r="G14" i="4"/>
  <c r="G13" i="4"/>
  <c r="G12" i="4"/>
  <c r="G11" i="4"/>
  <c r="G10" i="4"/>
  <c r="G9" i="4"/>
  <c r="G8" i="4"/>
  <c r="G7" i="4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2" i="3"/>
  <c r="G21" i="3"/>
  <c r="G19" i="3"/>
  <c r="G17" i="3"/>
  <c r="G16" i="3"/>
  <c r="G15" i="3"/>
  <c r="G14" i="3"/>
  <c r="G13" i="3"/>
  <c r="G12" i="3"/>
  <c r="G11" i="3"/>
  <c r="G10" i="3"/>
  <c r="G9" i="3"/>
  <c r="G8" i="3"/>
  <c r="G7" i="3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2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7" i="2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8" i="1"/>
  <c r="E57" i="9" l="1"/>
  <c r="E59" i="9"/>
  <c r="E56" i="9"/>
  <c r="E55" i="9"/>
  <c r="E58" i="9"/>
  <c r="E54" i="9"/>
</calcChain>
</file>

<file path=xl/sharedStrings.xml><?xml version="1.0" encoding="utf-8"?>
<sst xmlns="http://schemas.openxmlformats.org/spreadsheetml/2006/main" count="655" uniqueCount="97">
  <si>
    <t>Información Ampliada del Reporte Regional</t>
  </si>
  <si>
    <t>Macro Región Sur</t>
  </si>
  <si>
    <t>Arequipa</t>
  </si>
  <si>
    <t>Cusco</t>
  </si>
  <si>
    <t>Madre de Dios</t>
  </si>
  <si>
    <t>Moquegua</t>
  </si>
  <si>
    <t>Puno</t>
  </si>
  <si>
    <t>Tacna</t>
  </si>
  <si>
    <t>Macro Región Sur: Recaudación tributaria mensual</t>
  </si>
  <si>
    <t>(Millones de soles y variación porcentual interanual)</t>
  </si>
  <si>
    <t>(Millones de Soles)</t>
  </si>
  <si>
    <t xml:space="preserve">Ingresos Tributarios Recaudados </t>
  </si>
  <si>
    <t>Total Tributos Internos</t>
  </si>
  <si>
    <t>Impuesto a la Renta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</si>
  <si>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</si>
  <si>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</si>
  <si>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</si>
  <si>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</si>
  <si>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</si>
  <si>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Régimen Mype Tributario</t>
  </si>
  <si>
    <t>A la Producción y Consumo</t>
  </si>
  <si>
    <t xml:space="preserve">   Impuesto General a las Ventas</t>
  </si>
  <si>
    <t xml:space="preserve">   Impuesto Selectivo al Consumo</t>
  </si>
  <si>
    <t xml:space="preserve">   Impuesto Solidaridad a la Niñez Desamparada</t>
  </si>
  <si>
    <t>Otros Ingresos</t>
  </si>
  <si>
    <t xml:space="preserve">   Impuesto a las Transacciones Financieras</t>
  </si>
  <si>
    <t xml:space="preserve">   Fraccionamientos</t>
  </si>
  <si>
    <t xml:space="preserve">   Régimen Unico Simplificado</t>
  </si>
  <si>
    <t>Fuente: Superintendencia Nacional de Aduanas y de Administración Tributaria (SUNAT)</t>
  </si>
  <si>
    <t>Elaboración: CIE -  PERUCÁMARAS</t>
  </si>
  <si>
    <t>(Millones de soles y participación %)</t>
  </si>
  <si>
    <t>Tributos Internos</t>
  </si>
  <si>
    <t>Sur</t>
  </si>
  <si>
    <t>(N° Contribuyentes y participación %)</t>
  </si>
  <si>
    <t>Participación</t>
  </si>
  <si>
    <t>COMERCIO</t>
  </si>
  <si>
    <t>CONSTRUCCION</t>
  </si>
  <si>
    <t>MANUFACTURA</t>
  </si>
  <si>
    <t>MINERIA E HIDROCARBUROS</t>
  </si>
  <si>
    <t>AGROPECUARIO</t>
  </si>
  <si>
    <t>PESCA</t>
  </si>
  <si>
    <t>OTROS SERVICIOS</t>
  </si>
  <si>
    <t>Grand Total</t>
  </si>
  <si>
    <t>Histórico: Recaudación tributaria por tipo</t>
  </si>
  <si>
    <t>Histórico: Número de contribuyentes por departamentos en la Macro Región Sur</t>
  </si>
  <si>
    <t>(Millones de soles)</t>
  </si>
  <si>
    <t>Fecha</t>
  </si>
  <si>
    <t>Total - Tributos internos</t>
  </si>
  <si>
    <t>Total</t>
  </si>
  <si>
    <t>Miles de soles</t>
  </si>
  <si>
    <t>Porcentajes respecto al total</t>
  </si>
  <si>
    <t>sector</t>
  </si>
  <si>
    <t>contri</t>
  </si>
  <si>
    <t>Row Labels</t>
  </si>
  <si>
    <t>Sum of contri</t>
  </si>
  <si>
    <t>4. Histórico</t>
  </si>
  <si>
    <t>(Miles)</t>
  </si>
  <si>
    <t xml:space="preserve">Sector Económico </t>
  </si>
  <si>
    <t xml:space="preserve">Contribuyentes </t>
  </si>
  <si>
    <t>AGRICOLA</t>
  </si>
  <si>
    <t>PECUARIO</t>
  </si>
  <si>
    <t>SILVICULTURA</t>
  </si>
  <si>
    <t>COMERCIO AL POR MAYOR</t>
  </si>
  <si>
    <t>COMERCIO AL POR MENOR</t>
  </si>
  <si>
    <t>COMERCIO AUTOMOTRIZ</t>
  </si>
  <si>
    <t>INDUSTRIA NO PRIMARIA</t>
  </si>
  <si>
    <t>PROCESADORES DE RECURSOS PRIMARIOS</t>
  </si>
  <si>
    <t>HIDROCARBUROS</t>
  </si>
  <si>
    <t>MINERIA METALICA</t>
  </si>
  <si>
    <t>ADM. PUBLICA Y SEGURIDAD SOCIAL</t>
  </si>
  <si>
    <t>ENSEÑANZA</t>
  </si>
  <si>
    <t>GENERACION DE ENERGIA ELECTRICA Y AGUA</t>
  </si>
  <si>
    <t>INTERMEDIACION FINANCIERA</t>
  </si>
  <si>
    <t>OTROS</t>
  </si>
  <si>
    <t>SALUD</t>
  </si>
  <si>
    <t>TELECOMUNICACIONES</t>
  </si>
  <si>
    <t>TRANSPORTES</t>
  </si>
  <si>
    <t>TURISMO Y HOTELERIA</t>
  </si>
  <si>
    <t xml:space="preserve">Total </t>
  </si>
  <si>
    <t>Edición N° 496</t>
  </si>
  <si>
    <t>Recaudación Tributaria 2022</t>
  </si>
  <si>
    <t>MACRO REGIÓN SUR: INGRESOS TRIBUTARIOS RECAUDADOS POR LA SUNAT - TRIBUTOS INTERNOS, 2021 - 2022</t>
  </si>
  <si>
    <t>1. Tributos Internos, 2021 - 2022  (Millones de Soles)</t>
  </si>
  <si>
    <t>Macro Región Sur: Tributos Internos 2021-2022</t>
  </si>
  <si>
    <t>Var. 22/21</t>
  </si>
  <si>
    <t>2. Tributos Internos, 2021 - 2022  (Porcentaje respecto al total)</t>
  </si>
  <si>
    <t>Var. p.p. 22/21</t>
  </si>
  <si>
    <t>3. Tributos Internos, 2021 - 2022 (Millones de soles)</t>
  </si>
  <si>
    <t>Macro Región Sur: Recaudación tributaria por regiones, 2022</t>
  </si>
  <si>
    <t>Macro Región Sur: Número de contribuyentes por sectores económicos, 2022</t>
  </si>
  <si>
    <t>4. Número de contribuyentes por Sector Económico 2022</t>
  </si>
  <si>
    <t>AREQUIPA: INGRESOS TRIBUTARIOS RECAUDADOS POR LA SUNAT - TRIBUTOS INTERNOS, 2021 - 2022</t>
  </si>
  <si>
    <t>1. Tributos Internos, 2021 - 2022</t>
  </si>
  <si>
    <t>2. Tributos Internos, 2021 - 2022</t>
  </si>
  <si>
    <t>3. Número de contribuyentes por Sector Económico 2022</t>
  </si>
  <si>
    <t>Var%</t>
  </si>
  <si>
    <t>Martes 14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</si>
</sst>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7" fontId="2" fillId="0" borderId="0"/>
  </cellStyleXfs>
  <cellXfs count="9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7" fontId="4" fillId="2" borderId="0" xfId="6" quotePrefix="1" applyFont="1" applyFill="1" applyAlignment="1">
      <alignment horizontal="left"/>
    </xf>
    <xf numFmtId="0" fontId="10" fillId="0" borderId="0" xfId="0" applyFont="1" applyAlignment="1">
      <alignment horizontal="left"/>
    </xf>
    <xf numFmtId="165" fontId="10" fillId="0" borderId="0" xfId="1" applyNumberFormat="1" applyFont="1"/>
    <xf numFmtId="165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165" fontId="5" fillId="0" borderId="2" xfId="1" applyNumberFormat="1" applyFont="1" applyBorder="1" applyAlignment="1">
      <alignment vertical="center" wrapText="1"/>
    </xf>
    <xf numFmtId="9" fontId="5" fillId="0" borderId="2" xfId="2" applyFont="1" applyBorder="1" applyAlignment="1">
      <alignment vertical="center" wrapText="1"/>
    </xf>
    <xf numFmtId="165" fontId="5" fillId="0" borderId="2" xfId="1" applyNumberFormat="1" applyFont="1" applyBorder="1" applyAlignment="1">
      <alignment vertical="center"/>
    </xf>
    <xf numFmtId="39" fontId="6" fillId="0" borderId="3" xfId="3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4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3" xfId="4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9" fontId="12" fillId="0" borderId="2" xfId="2" applyFont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166" fontId="12" fillId="0" borderId="2" xfId="1" applyNumberFormat="1" applyFont="1" applyBorder="1" applyAlignment="1">
      <alignment vertical="center" wrapText="1"/>
    </xf>
    <xf numFmtId="166" fontId="8" fillId="0" borderId="2" xfId="1" applyNumberFormat="1" applyFont="1" applyBorder="1" applyAlignment="1">
      <alignment vertical="center" wrapText="1"/>
    </xf>
    <xf numFmtId="0" fontId="11" fillId="5" borderId="2" xfId="0" applyFont="1" applyFill="1" applyBorder="1"/>
    <xf numFmtId="0" fontId="12" fillId="5" borderId="2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9" fontId="12" fillId="0" borderId="2" xfId="2" applyFont="1" applyBorder="1" applyAlignment="1">
      <alignment vertical="center"/>
    </xf>
    <xf numFmtId="39" fontId="6" fillId="6" borderId="3" xfId="3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165" fontId="5" fillId="6" borderId="2" xfId="1" applyNumberFormat="1" applyFont="1" applyFill="1" applyBorder="1" applyAlignment="1">
      <alignment vertical="center" wrapText="1"/>
    </xf>
    <xf numFmtId="9" fontId="12" fillId="6" borderId="2" xfId="2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left"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165" fontId="5" fillId="7" borderId="2" xfId="1" applyNumberFormat="1" applyFont="1" applyFill="1" applyBorder="1" applyAlignment="1">
      <alignment vertical="center"/>
    </xf>
    <xf numFmtId="9" fontId="12" fillId="7" borderId="2" xfId="2" applyFont="1" applyFill="1" applyBorder="1" applyAlignment="1">
      <alignment horizontal="center" vertical="center" wrapText="1"/>
    </xf>
    <xf numFmtId="39" fontId="6" fillId="7" borderId="3" xfId="3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39" fontId="13" fillId="8" borderId="2" xfId="3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/>
    </xf>
    <xf numFmtId="165" fontId="5" fillId="9" borderId="2" xfId="1" applyNumberFormat="1" applyFont="1" applyFill="1" applyBorder="1" applyAlignment="1">
      <alignment vertical="center" wrapText="1"/>
    </xf>
    <xf numFmtId="9" fontId="5" fillId="9" borderId="2" xfId="2" applyFont="1" applyFill="1" applyBorder="1" applyAlignment="1">
      <alignment vertical="center" wrapText="1"/>
    </xf>
    <xf numFmtId="1" fontId="6" fillId="9" borderId="2" xfId="3" applyNumberFormat="1" applyFont="1" applyFill="1" applyBorder="1" applyAlignment="1">
      <alignment horizontal="center" vertical="center" wrapText="1"/>
    </xf>
    <xf numFmtId="39" fontId="6" fillId="9" borderId="2" xfId="3" applyFont="1" applyFill="1" applyBorder="1" applyAlignment="1">
      <alignment horizontal="center" vertical="center" wrapText="1"/>
    </xf>
    <xf numFmtId="0" fontId="6" fillId="9" borderId="2" xfId="4" applyFont="1" applyFill="1" applyBorder="1" applyAlignment="1">
      <alignment horizontal="center" vertical="center" wrapText="1"/>
    </xf>
    <xf numFmtId="17" fontId="8" fillId="0" borderId="2" xfId="3" applyNumberFormat="1" applyFont="1" applyBorder="1" applyAlignment="1">
      <alignment horizontal="right"/>
    </xf>
    <xf numFmtId="9" fontId="15" fillId="0" borderId="0" xfId="2" applyFont="1" applyAlignment="1">
      <alignment horizontal="left" vertical="center"/>
    </xf>
    <xf numFmtId="0" fontId="17" fillId="0" borderId="0" xfId="0" applyFont="1"/>
    <xf numFmtId="0" fontId="20" fillId="0" borderId="0" xfId="0" applyFont="1" applyAlignment="1">
      <alignment horizontal="center"/>
    </xf>
    <xf numFmtId="165" fontId="5" fillId="0" borderId="0" xfId="0" applyNumberFormat="1" applyFont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5" fillId="0" borderId="0" xfId="2" applyFont="1" applyAlignment="1">
      <alignment vertical="center"/>
    </xf>
    <xf numFmtId="165" fontId="7" fillId="0" borderId="2" xfId="1" applyNumberFormat="1" applyFont="1" applyBorder="1" applyAlignment="1">
      <alignment vertical="center" wrapText="1"/>
    </xf>
    <xf numFmtId="165" fontId="7" fillId="0" borderId="2" xfId="1" applyNumberFormat="1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3" applyNumberFormat="1" applyFont="1" applyBorder="1"/>
    <xf numFmtId="3" fontId="7" fillId="0" borderId="2" xfId="3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165" fontId="12" fillId="0" borderId="2" xfId="1" applyNumberFormat="1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9" fontId="5" fillId="0" borderId="2" xfId="2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 indent="3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3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7">
    <cellStyle name="Millares" xfId="1" builtinId="3"/>
    <cellStyle name="Normal" xfId="0" builtinId="0"/>
    <cellStyle name="Normal 3" xfId="5"/>
    <cellStyle name="Normal_1995NOTA" xfId="6"/>
    <cellStyle name="Normal_Cuadro5 2" xfId="4"/>
    <cellStyle name="Normal_Cuadros 9-13" xfId="3"/>
    <cellStyle name="Porcentaje" xfId="2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'MR Sur'!$B$163:$B$258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'MR Sur'!$B$127:$B$258</c15:sqref>
                  </c15:fullRef>
                </c:ext>
              </c:extLst>
            </c:numRef>
          </c:cat>
          <c:val>
            <c:numRef>
              <c:f>'MR Sur'!$C$163:$C$258</c:f>
              <c:numCache>
                <c:formatCode>#,##0</c:formatCode>
                <c:ptCount val="96"/>
                <c:pt idx="0">
                  <c:v>312.29081160000004</c:v>
                </c:pt>
                <c:pt idx="1">
                  <c:v>268.93777922999999</c:v>
                </c:pt>
                <c:pt idx="2">
                  <c:v>293.39616041999989</c:v>
                </c:pt>
                <c:pt idx="3">
                  <c:v>408.97870855000002</c:v>
                </c:pt>
                <c:pt idx="4">
                  <c:v>248.59123735999998</c:v>
                </c:pt>
                <c:pt idx="5">
                  <c:v>257.08113001000004</c:v>
                </c:pt>
                <c:pt idx="6">
                  <c:v>245.84471420999998</c:v>
                </c:pt>
                <c:pt idx="7">
                  <c:v>264.82385577000002</c:v>
                </c:pt>
                <c:pt idx="8">
                  <c:v>283.07923887999999</c:v>
                </c:pt>
                <c:pt idx="9">
                  <c:v>265.56235232999995</c:v>
                </c:pt>
                <c:pt idx="10">
                  <c:v>286.55229641000005</c:v>
                </c:pt>
                <c:pt idx="11">
                  <c:v>289.20393343999996</c:v>
                </c:pt>
                <c:pt idx="12">
                  <c:v>299.11184497999994</c:v>
                </c:pt>
                <c:pt idx="13">
                  <c:v>276.22892345000002</c:v>
                </c:pt>
                <c:pt idx="14">
                  <c:v>314.92758279000003</c:v>
                </c:pt>
                <c:pt idx="15">
                  <c:v>390.54232559000002</c:v>
                </c:pt>
                <c:pt idx="16">
                  <c:v>289.36999041999997</c:v>
                </c:pt>
                <c:pt idx="17">
                  <c:v>253.46893729999999</c:v>
                </c:pt>
                <c:pt idx="18">
                  <c:v>260.76556098000003</c:v>
                </c:pt>
                <c:pt idx="19">
                  <c:v>297.74195700999996</c:v>
                </c:pt>
                <c:pt idx="20">
                  <c:v>279.20917768999999</c:v>
                </c:pt>
                <c:pt idx="21">
                  <c:v>290.17053067999996</c:v>
                </c:pt>
                <c:pt idx="22">
                  <c:v>289.57307819000005</c:v>
                </c:pt>
                <c:pt idx="23">
                  <c:v>280.83748843999996</c:v>
                </c:pt>
                <c:pt idx="24">
                  <c:v>478.18607137999993</c:v>
                </c:pt>
                <c:pt idx="25">
                  <c:v>293.94429028999991</c:v>
                </c:pt>
                <c:pt idx="26">
                  <c:v>381.08617120999997</c:v>
                </c:pt>
                <c:pt idx="27">
                  <c:v>363.01463935999993</c:v>
                </c:pt>
                <c:pt idx="28">
                  <c:v>300.53581671000006</c:v>
                </c:pt>
                <c:pt idx="29">
                  <c:v>244.74727249999998</c:v>
                </c:pt>
                <c:pt idx="30">
                  <c:v>257.14880531999995</c:v>
                </c:pt>
                <c:pt idx="31">
                  <c:v>292.66812704999995</c:v>
                </c:pt>
                <c:pt idx="32">
                  <c:v>278.86750476000003</c:v>
                </c:pt>
                <c:pt idx="33">
                  <c:v>280.4382071</c:v>
                </c:pt>
                <c:pt idx="34">
                  <c:v>326.02983419999998</c:v>
                </c:pt>
                <c:pt idx="35">
                  <c:v>659.84136379999995</c:v>
                </c:pt>
                <c:pt idx="36">
                  <c:v>319.39325969999993</c:v>
                </c:pt>
                <c:pt idx="37">
                  <c:v>272.33448405000001</c:v>
                </c:pt>
                <c:pt idx="38">
                  <c:v>349.76146308999995</c:v>
                </c:pt>
                <c:pt idx="39">
                  <c:v>1057.8428103599999</c:v>
                </c:pt>
                <c:pt idx="40">
                  <c:v>337.84797374000004</c:v>
                </c:pt>
                <c:pt idx="41">
                  <c:v>258.31341205999996</c:v>
                </c:pt>
                <c:pt idx="42">
                  <c:v>308.88655846</c:v>
                </c:pt>
                <c:pt idx="43">
                  <c:v>376.79812910000004</c:v>
                </c:pt>
                <c:pt idx="44">
                  <c:v>349.63214855999991</c:v>
                </c:pt>
                <c:pt idx="45">
                  <c:v>306.06155039999999</c:v>
                </c:pt>
                <c:pt idx="46">
                  <c:v>324.77765052000001</c:v>
                </c:pt>
                <c:pt idx="47">
                  <c:v>548.54516072999991</c:v>
                </c:pt>
                <c:pt idx="48">
                  <c:v>337.51301677999999</c:v>
                </c:pt>
                <c:pt idx="49">
                  <c:v>331.91744296999997</c:v>
                </c:pt>
                <c:pt idx="50">
                  <c:v>331.04763048000007</c:v>
                </c:pt>
                <c:pt idx="51">
                  <c:v>466.92681785000013</c:v>
                </c:pt>
                <c:pt idx="52">
                  <c:v>324.62622335999993</c:v>
                </c:pt>
                <c:pt idx="53">
                  <c:v>270.14136335000001</c:v>
                </c:pt>
                <c:pt idx="54">
                  <c:v>301.69658341000002</c:v>
                </c:pt>
                <c:pt idx="55">
                  <c:v>334.50037466999999</c:v>
                </c:pt>
                <c:pt idx="56">
                  <c:v>318.37870588000004</c:v>
                </c:pt>
                <c:pt idx="57">
                  <c:v>316.1705562599999</c:v>
                </c:pt>
                <c:pt idx="58">
                  <c:v>345.46674987</c:v>
                </c:pt>
                <c:pt idx="59">
                  <c:v>439.03300416999997</c:v>
                </c:pt>
                <c:pt idx="60">
                  <c:v>390.80264199999999</c:v>
                </c:pt>
                <c:pt idx="61">
                  <c:v>387.26584512999995</c:v>
                </c:pt>
                <c:pt idx="62">
                  <c:v>268.92744000000005</c:v>
                </c:pt>
                <c:pt idx="63">
                  <c:v>254.04217810999998</c:v>
                </c:pt>
                <c:pt idx="64">
                  <c:v>150.84447064999998</c:v>
                </c:pt>
                <c:pt idx="65">
                  <c:v>190.30273381000001</c:v>
                </c:pt>
                <c:pt idx="66">
                  <c:v>264.92181648999997</c:v>
                </c:pt>
                <c:pt idx="67">
                  <c:v>243.42113652999996</c:v>
                </c:pt>
                <c:pt idx="68">
                  <c:v>273.27487553000003</c:v>
                </c:pt>
                <c:pt idx="69">
                  <c:v>290.00133820000002</c:v>
                </c:pt>
                <c:pt idx="70">
                  <c:v>309.60747700999997</c:v>
                </c:pt>
                <c:pt idx="71">
                  <c:v>364.86679852999998</c:v>
                </c:pt>
                <c:pt idx="72">
                  <c:v>723.46561883999993</c:v>
                </c:pt>
                <c:pt idx="73">
                  <c:v>313.75752342999994</c:v>
                </c:pt>
                <c:pt idx="74">
                  <c:v>481.5892381299999</c:v>
                </c:pt>
                <c:pt idx="75">
                  <c:v>796.21395681999991</c:v>
                </c:pt>
                <c:pt idx="76">
                  <c:v>458.34287006</c:v>
                </c:pt>
                <c:pt idx="77">
                  <c:v>365.84314507999994</c:v>
                </c:pt>
                <c:pt idx="78">
                  <c:v>840.82339316000002</c:v>
                </c:pt>
                <c:pt idx="79">
                  <c:v>716.02976658</c:v>
                </c:pt>
                <c:pt idx="80">
                  <c:v>360.63229860999991</c:v>
                </c:pt>
                <c:pt idx="81">
                  <c:v>376.46313547</c:v>
                </c:pt>
                <c:pt idx="82">
                  <c:v>474.78280504000003</c:v>
                </c:pt>
                <c:pt idx="83">
                  <c:v>465.10702716999998</c:v>
                </c:pt>
                <c:pt idx="84">
                  <c:v>610.04031512999995</c:v>
                </c:pt>
                <c:pt idx="85">
                  <c:v>474.30647213000003</c:v>
                </c:pt>
                <c:pt idx="86">
                  <c:v>1991.5220213500004</c:v>
                </c:pt>
                <c:pt idx="87">
                  <c:v>1199.2941839499999</c:v>
                </c:pt>
                <c:pt idx="88">
                  <c:v>512.71884238000007</c:v>
                </c:pt>
                <c:pt idx="89">
                  <c:v>473.85653571</c:v>
                </c:pt>
                <c:pt idx="90">
                  <c:v>551.93011002000003</c:v>
                </c:pt>
                <c:pt idx="91">
                  <c:v>514.65248438000003</c:v>
                </c:pt>
                <c:pt idx="92">
                  <c:v>406.95396544999994</c:v>
                </c:pt>
                <c:pt idx="93">
                  <c:v>434.97557444999995</c:v>
                </c:pt>
                <c:pt idx="94">
                  <c:v>441.06830721999989</c:v>
                </c:pt>
                <c:pt idx="95">
                  <c:v>599.78306512999995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'MR Sur'!$C$127:$C$258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010240"/>
        <c:axId val="18401177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'MR Sur'!$B$163:$B$258</c:f>
              <c:numCache>
                <c:formatCode>mmm\-yy</c:formatCode>
                <c:ptCount val="9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'MR Sur'!$B$127:$B$258</c15:sqref>
                  </c15:fullRef>
                </c:ext>
              </c:extLst>
            </c:numRef>
          </c:cat>
          <c:val>
            <c:numRef>
              <c:f>'MR Sur'!$G$163:$G$258</c:f>
              <c:numCache>
                <c:formatCode>0%</c:formatCode>
                <c:ptCount val="96"/>
                <c:pt idx="0">
                  <c:v>-0.19534609312206785</c:v>
                </c:pt>
                <c:pt idx="1">
                  <c:v>0.18304933583450089</c:v>
                </c:pt>
                <c:pt idx="2">
                  <c:v>2.6533447468118032E-2</c:v>
                </c:pt>
                <c:pt idx="3">
                  <c:v>0.25105608319314454</c:v>
                </c:pt>
                <c:pt idx="4">
                  <c:v>-9.0247702707378252E-2</c:v>
                </c:pt>
                <c:pt idx="5">
                  <c:v>1.0087428702187928E-4</c:v>
                </c:pt>
                <c:pt idx="6">
                  <c:v>1.7040239878326924E-2</c:v>
                </c:pt>
                <c:pt idx="7">
                  <c:v>3.5868943131439179E-2</c:v>
                </c:pt>
                <c:pt idx="8">
                  <c:v>2.6247156304960217E-2</c:v>
                </c:pt>
                <c:pt idx="9">
                  <c:v>2.0580498338303777E-2</c:v>
                </c:pt>
                <c:pt idx="10">
                  <c:v>-0.49309777559795498</c:v>
                </c:pt>
                <c:pt idx="11">
                  <c:v>-0.16501257944968939</c:v>
                </c:pt>
                <c:pt idx="12">
                  <c:v>-4.2200942616526516E-2</c:v>
                </c:pt>
                <c:pt idx="13">
                  <c:v>2.7110896211292479E-2</c:v>
                </c:pt>
                <c:pt idx="14">
                  <c:v>7.3386858025604962E-2</c:v>
                </c:pt>
                <c:pt idx="15">
                  <c:v>-4.5079077650190258E-2</c:v>
                </c:pt>
                <c:pt idx="16">
                  <c:v>0.16403938245395921</c:v>
                </c:pt>
                <c:pt idx="17">
                  <c:v>-1.405078898579426E-2</c:v>
                </c:pt>
                <c:pt idx="18">
                  <c:v>6.0692160162755027E-2</c:v>
                </c:pt>
                <c:pt idx="19">
                  <c:v>0.12430187282141736</c:v>
                </c:pt>
                <c:pt idx="20">
                  <c:v>-1.3671299969972517E-2</c:v>
                </c:pt>
                <c:pt idx="21">
                  <c:v>9.266440869382242E-2</c:v>
                </c:pt>
                <c:pt idx="22">
                  <c:v>1.0541816687023919E-2</c:v>
                </c:pt>
                <c:pt idx="23">
                  <c:v>-2.8929222713133473E-2</c:v>
                </c:pt>
                <c:pt idx="24">
                  <c:v>0.598686509429186</c:v>
                </c:pt>
                <c:pt idx="25">
                  <c:v>6.4132917794202493E-2</c:v>
                </c:pt>
                <c:pt idx="26">
                  <c:v>0.21007556033640862</c:v>
                </c:pt>
                <c:pt idx="27">
                  <c:v>-7.0485794819840519E-2</c:v>
                </c:pt>
                <c:pt idx="28">
                  <c:v>3.858667677941896E-2</c:v>
                </c:pt>
                <c:pt idx="29">
                  <c:v>-3.4409205691651512E-2</c:v>
                </c:pt>
                <c:pt idx="30">
                  <c:v>-1.386975966614501E-2</c:v>
                </c:pt>
                <c:pt idx="31">
                  <c:v>-1.7041031136332596E-2</c:v>
                </c:pt>
                <c:pt idx="32">
                  <c:v>-1.2237166873479977E-3</c:v>
                </c:pt>
                <c:pt idx="33">
                  <c:v>-3.3540013719493666E-2</c:v>
                </c:pt>
                <c:pt idx="34">
                  <c:v>0.1258982921957934</c:v>
                </c:pt>
                <c:pt idx="35">
                  <c:v>1.349548728217504</c:v>
                </c:pt>
                <c:pt idx="36">
                  <c:v>-0.33207326851185548</c:v>
                </c:pt>
                <c:pt idx="37">
                  <c:v>-7.3516672899752722E-2</c:v>
                </c:pt>
                <c:pt idx="38">
                  <c:v>-8.2198490752209308E-2</c:v>
                </c:pt>
                <c:pt idx="39">
                  <c:v>1.9140500014682384</c:v>
                </c:pt>
                <c:pt idx="40">
                  <c:v>0.12415211417547645</c:v>
                </c:pt>
                <c:pt idx="41">
                  <c:v>5.5429175661191321E-2</c:v>
                </c:pt>
                <c:pt idx="42">
                  <c:v>0.20119771925682017</c:v>
                </c:pt>
                <c:pt idx="43">
                  <c:v>0.28745870928277473</c:v>
                </c:pt>
                <c:pt idx="44">
                  <c:v>0.25375722374287246</c:v>
                </c:pt>
                <c:pt idx="45">
                  <c:v>9.1368945640360133E-2</c:v>
                </c:pt>
                <c:pt idx="46">
                  <c:v>-3.8407027475646505E-3</c:v>
                </c:pt>
                <c:pt idx="47">
                  <c:v>-0.16867115215246542</c:v>
                </c:pt>
                <c:pt idx="48">
                  <c:v>5.6731807981857951E-2</c:v>
                </c:pt>
                <c:pt idx="49">
                  <c:v>0.21878595040156812</c:v>
                </c:pt>
                <c:pt idx="50">
                  <c:v>-5.3504558348626552E-2</c:v>
                </c:pt>
                <c:pt idx="51">
                  <c:v>-0.5586047253172729</c:v>
                </c:pt>
                <c:pt idx="52">
                  <c:v>-3.9135206979738379E-2</c:v>
                </c:pt>
                <c:pt idx="53">
                  <c:v>4.5789148908972344E-2</c:v>
                </c:pt>
                <c:pt idx="54">
                  <c:v>-2.3277073259019954E-2</c:v>
                </c:pt>
                <c:pt idx="55">
                  <c:v>-0.11225574429212326</c:v>
                </c:pt>
                <c:pt idx="56">
                  <c:v>-8.9389499245766557E-2</c:v>
                </c:pt>
                <c:pt idx="57">
                  <c:v>3.3029323176296366E-2</c:v>
                </c:pt>
                <c:pt idx="58">
                  <c:v>6.3702349336152819E-2</c:v>
                </c:pt>
                <c:pt idx="59">
                  <c:v>-0.19964109502718419</c:v>
                </c:pt>
                <c:pt idx="60">
                  <c:v>0.15788909633294423</c:v>
                </c:pt>
                <c:pt idx="61">
                  <c:v>0.16675352058855974</c:v>
                </c:pt>
                <c:pt idx="62">
                  <c:v>-0.18764728927353835</c:v>
                </c:pt>
                <c:pt idx="63">
                  <c:v>-0.45592720658077335</c:v>
                </c:pt>
                <c:pt idx="64">
                  <c:v>-0.53532875721281958</c:v>
                </c:pt>
                <c:pt idx="65">
                  <c:v>-0.29554389061315145</c:v>
                </c:pt>
                <c:pt idx="66">
                  <c:v>-0.12189321637104467</c:v>
                </c:pt>
                <c:pt idx="67">
                  <c:v>-0.2722844129243619</c:v>
                </c:pt>
                <c:pt idx="68">
                  <c:v>-0.14166723313147733</c:v>
                </c:pt>
                <c:pt idx="69">
                  <c:v>-8.2769307710234274E-2</c:v>
                </c:pt>
                <c:pt idx="70">
                  <c:v>-0.10379949119124765</c:v>
                </c:pt>
                <c:pt idx="71">
                  <c:v>-0.16893082054323583</c:v>
                </c:pt>
                <c:pt idx="72">
                  <c:v>0.85123011230819667</c:v>
                </c:pt>
                <c:pt idx="73">
                  <c:v>-0.18981359348982674</c:v>
                </c:pt>
                <c:pt idx="74">
                  <c:v>0.79077760949198717</c:v>
                </c:pt>
                <c:pt idx="75">
                  <c:v>2.1341801693860463</c:v>
                </c:pt>
                <c:pt idx="76">
                  <c:v>2.0385129006384304</c:v>
                </c:pt>
                <c:pt idx="77">
                  <c:v>0.9224271651570759</c:v>
                </c:pt>
                <c:pt idx="78">
                  <c:v>2.1738548538592655</c:v>
                </c:pt>
                <c:pt idx="79">
                  <c:v>1.9415266758963403</c:v>
                </c:pt>
                <c:pt idx="80">
                  <c:v>0.3196686958893511</c:v>
                </c:pt>
                <c:pt idx="81">
                  <c:v>0.29814275274264923</c:v>
                </c:pt>
                <c:pt idx="82">
                  <c:v>0.53349915714298168</c:v>
                </c:pt>
                <c:pt idx="83">
                  <c:v>0.27473102250973391</c:v>
                </c:pt>
                <c:pt idx="84">
                  <c:v>-0.15678050311757097</c:v>
                </c:pt>
                <c:pt idx="85">
                  <c:v>0.51169752662781631</c:v>
                </c:pt>
                <c:pt idx="86">
                  <c:v>3.1353125520060106</c:v>
                </c:pt>
                <c:pt idx="87">
                  <c:v>0.50624612100478972</c:v>
                </c:pt>
                <c:pt idx="88">
                  <c:v>0.11863601655433609</c:v>
                </c:pt>
                <c:pt idx="89">
                  <c:v>0.2952450854487938</c:v>
                </c:pt>
                <c:pt idx="90">
                  <c:v>-0.34358378405038803</c:v>
                </c:pt>
                <c:pt idx="91">
                  <c:v>-0.28124149525493314</c:v>
                </c:pt>
                <c:pt idx="92">
                  <c:v>0.12844569667924799</c:v>
                </c:pt>
                <c:pt idx="93">
                  <c:v>0.15542674293181302</c:v>
                </c:pt>
                <c:pt idx="94">
                  <c:v>-7.1010359815283808E-2</c:v>
                </c:pt>
                <c:pt idx="95">
                  <c:v>0.28955924140611811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'MR Sur'!$G$127:$G$258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45-4C83-863A-B0BBD75D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70752"/>
        <c:axId val="184169216"/>
      </c:lineChart>
      <c:dateAx>
        <c:axId val="184010240"/>
        <c:scaling>
          <c:orientation val="minMax"/>
          <c:min val="42005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84011776"/>
        <c:crosses val="autoZero"/>
        <c:auto val="1"/>
        <c:lblOffset val="100"/>
        <c:baseTimeUnit val="months"/>
      </c:dateAx>
      <c:valAx>
        <c:axId val="184011776"/>
        <c:scaling>
          <c:orientation val="minMax"/>
          <c:min val="-1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84010240"/>
        <c:crosses val="autoZero"/>
        <c:crossBetween val="between"/>
      </c:valAx>
      <c:valAx>
        <c:axId val="184169216"/>
        <c:scaling>
          <c:orientation val="minMax"/>
          <c:max val="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84170752"/>
        <c:crosses val="max"/>
        <c:crossBetween val="between"/>
      </c:valAx>
      <c:dateAx>
        <c:axId val="1841707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416921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38888888888888"/>
          <c:y val="8.564814814814814E-2"/>
          <c:w val="0.52222222222222225"/>
          <c:h val="0.87037037037037035"/>
        </c:manualLayout>
      </c:layout>
      <c:pieChart>
        <c:varyColors val="1"/>
        <c:ser>
          <c:idx val="0"/>
          <c:order val="0"/>
          <c:spPr>
            <a:ln w="38100"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8100" cap="flat" cmpd="sng" algn="ctr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1CF-46A2-941D-24F64B739DA8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38100" cap="flat" cmpd="sng" algn="ctr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CF-46A2-941D-24F64B739DA8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38100" cap="flat" cmpd="sng" algn="ctr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1CF-46A2-941D-24F64B739DA8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38100" cap="flat" cmpd="sng" algn="ctr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CF-46A2-941D-24F64B739DA8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 w="38100" cap="flat" cmpd="sng" algn="ctr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1CF-46A2-941D-24F64B739DA8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38100" cap="flat" cmpd="sng" algn="ctr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CF-46A2-941D-24F64B739DA8}"/>
              </c:ext>
            </c:extLst>
          </c:dPt>
          <c:dLbls>
            <c:dLbl>
              <c:idx val="0"/>
              <c:layout>
                <c:manualLayout>
                  <c:x val="-0.19020630124033475"/>
                  <c:y val="-0.199077690577043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645312100845294E-2"/>
                  <c:y val="7.459109984133338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523071566958526"/>
                  <c:y val="0.182170396073372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327991300828998E-2"/>
                  <c:y val="1.36004715512255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6627533961355604"/>
                  <c:y val="8.701825407417292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4817188549105782"/>
                  <c:y val="0.1775679523110458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'MR Sur'!$B$54:$B$59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'MR Sur'!$D$54:$D$59</c:f>
              <c:numCache>
                <c:formatCode>_-* #,##0_-;\-* #,##0_-;_-* "-"??_-;_-@_-</c:formatCode>
                <c:ptCount val="6"/>
                <c:pt idx="0">
                  <c:v>5610.5555315200008</c:v>
                </c:pt>
                <c:pt idx="1">
                  <c:v>1562.8089320900001</c:v>
                </c:pt>
                <c:pt idx="2">
                  <c:v>420.79683708999983</c:v>
                </c:pt>
                <c:pt idx="3">
                  <c:v>278.18216224999998</c:v>
                </c:pt>
                <c:pt idx="4">
                  <c:v>215.07862124000002</c:v>
                </c:pt>
                <c:pt idx="5">
                  <c:v>123.67979310999998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F-46A2-941D-24F64B739DA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641219662736221"/>
          <c:y val="5.6522799889462925E-2"/>
          <c:w val="0.59051302609911482"/>
          <c:h val="0.886954400221074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'MR Sur'!$D$65</c:f>
              <c:strCache>
                <c:ptCount val="1"/>
                <c:pt idx="0">
                  <c:v>Contribuyentes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DA5C13B-E537-4A54-9105-4BDA1B0CE0E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F085557-19B3-4973-9520-6D0C9876E1D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5BC0401-B338-4334-8C9B-701AAEF13AF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ED75CA35-F683-4B3D-90E1-56988CF2978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FF15E5-D83E-4758-B9A1-CF60E443F37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BA9B825-0E56-476F-8E11-B5ED231DBD1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FC87ECC-C597-42D7-B4AF-4FCE5590C11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6D927BF-B3CE-495D-BB98-7AAFF79E7BB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021D8BB-7FB9-458A-A869-4292216B48C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1DB3C40-C7F8-4B74-A9AF-1B907192863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2367992-3816-4643-916C-31ACEC08523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DC5A462-562B-430E-916C-7F768462492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('MR Sur'!$B$66,'MR Sur'!$B$70,'MR Sur'!$B$74,'MR Sur'!$B$76,'MR Sur'!$B$79,'MR Sur'!$B$82)</c:f>
              <c:strCache>
                <c:ptCount val="6"/>
                <c:pt idx="0">
                  <c:v>AGROPECUARIO</c:v>
                </c:pt>
                <c:pt idx="1">
                  <c:v>COMERCIO</c:v>
                </c:pt>
                <c:pt idx="2">
                  <c:v>CONSTRUCCION</c:v>
                </c:pt>
                <c:pt idx="3">
                  <c:v>MANUFACTURA</c:v>
                </c:pt>
                <c:pt idx="4">
                  <c:v>MINERIA E HIDROCARBUROS</c:v>
                </c:pt>
                <c:pt idx="5">
                  <c:v>PESCA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('MR Sur'!$B$66,'MR Sur'!$B$70,'MR Sur'!$B$74,'MR Sur'!$B$76,'MR Sur'!$B$79,'MR Sur'!$B$82,'MR Sur'!$B$84)</c15:sqref>
                  </c15:fullRef>
                </c:ext>
              </c:extLst>
            </c:strRef>
          </c:cat>
          <c:val>
            <c:numRef>
              <c:f>('MR Sur'!$D$66,'MR Sur'!$D$70,'MR Sur'!$D$74,'MR Sur'!$D$76,'MR Sur'!$D$79,'MR Sur'!$D$82)</c:f>
              <c:numCache>
                <c:formatCode>_-* #,##0_-;\-* #,##0_-;_-* "-"??_-;_-@_-</c:formatCode>
                <c:ptCount val="6"/>
                <c:pt idx="0">
                  <c:v>12180</c:v>
                </c:pt>
                <c:pt idx="1">
                  <c:v>213153</c:v>
                </c:pt>
                <c:pt idx="2">
                  <c:v>85902</c:v>
                </c:pt>
                <c:pt idx="3">
                  <c:v>42189</c:v>
                </c:pt>
                <c:pt idx="4">
                  <c:v>13835</c:v>
                </c:pt>
                <c:pt idx="5">
                  <c:v>1408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('MR Sur'!$D$66,'MR Sur'!$D$70,'MR Sur'!$D$74,'MR Sur'!$D$76,'MR Sur'!$D$79,'MR Sur'!$D$82,'MR Sur'!$D$84)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D-4733-8AC0-C215DEE47370}"/>
            </c:ext>
            <c:ext xmlns:c15="http://schemas.microsoft.com/office/drawing/2012/chart" uri="{02D57815-91ED-43cb-92C2-25804820EDAC}">
              <c15:datalabelsRange>
                <c15:f>('MR Sur'!$E$66,'MR Sur'!$E$70,'MR Sur'!$E$74,'MR Sur'!$E$76,'MR Sur'!$E$79,'MR Sur'!$E$82)</c15:f>
                <c15:dlblRangeCache>
                  <c:ptCount val="6"/>
                  <c:pt idx="0">
                    <c:v>1%</c:v>
                  </c:pt>
                  <c:pt idx="1">
                    <c:v>12%</c:v>
                  </c:pt>
                  <c:pt idx="2">
                    <c:v>5%</c:v>
                  </c:pt>
                  <c:pt idx="3">
                    <c:v>2%</c:v>
                  </c:pt>
                  <c:pt idx="4">
                    <c:v>1%</c:v>
                  </c:pt>
                  <c:pt idx="5">
                    <c:v>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413184"/>
        <c:axId val="1844149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'MR Sur'!$C$65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('MR Sur'!$B$66,'MR Sur'!$B$70,'MR Sur'!$B$74,'MR Sur'!$B$76,'MR Sur'!$B$79,'MR Sur'!$B$82,'MR Sur'!$B$84)</c15:sqref>
                        </c15:fullRef>
                        <c15:formulaRef>
                          <c15:sqref>('MR Sur'!$B$66,'MR Sur'!$B$70,'MR Sur'!$B$74,'MR Sur'!$B$76,'MR Sur'!$B$79,'MR Sur'!$B$82)</c15:sqref>
                        </c15:formulaRef>
                      </c:ext>
                    </c:extLst>
                    <c:strCache>
                      <c:ptCount val="6"/>
                      <c:pt idx="0">
                        <c:v>AGROPECUARIO</c:v>
                      </c:pt>
                      <c:pt idx="1">
                        <c:v>COMERCIO</c:v>
                      </c:pt>
                      <c:pt idx="2">
                        <c:v>CONSTRUCCION</c:v>
                      </c:pt>
                      <c:pt idx="3">
                        <c:v>MANUFACTURA</c:v>
                      </c:pt>
                      <c:pt idx="4">
                        <c:v>MINERIA E HIDROCARBUROS</c:v>
                      </c:pt>
                      <c:pt idx="5">
                        <c:v>PESCA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'MR Sur'!$C$66:$C$72</c15:sqref>
                        </c15:fullRef>
                        <c15:formulaRef>
                          <c15:sqref>'MR Sur'!$C$66:$C$71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56D-4733-8AC0-C215DEE47370}"/>
                  </c:ext>
                </c:extLst>
              </c15:ser>
            </c15:filteredBarSeries>
          </c:ext>
        </c:extLst>
      </c:barChart>
      <c:catAx>
        <c:axId val="184413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184414976"/>
        <c:crosses val="autoZero"/>
        <c:auto val="1"/>
        <c:lblAlgn val="ctr"/>
        <c:lblOffset val="100"/>
        <c:noMultiLvlLbl val="0"/>
      </c:catAx>
      <c:valAx>
        <c:axId val="184414976"/>
        <c:scaling>
          <c:orientation val="minMax"/>
          <c:max val="2000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high"/>
        <c:crossAx val="18441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="" xmlns:a16="http://schemas.microsoft.com/office/drawing/2014/main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="" xmlns:a16="http://schemas.microsoft.com/office/drawing/2014/main" id="{B6A86B0C-EE53-4E4C-BDA7-5E6B135E2E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459441</xdr:colOff>
      <xdr:row>5</xdr:row>
      <xdr:rowOff>78559</xdr:rowOff>
    </xdr:from>
    <xdr:to>
      <xdr:col>15</xdr:col>
      <xdr:colOff>230409</xdr:colOff>
      <xdr:row>17</xdr:row>
      <xdr:rowOff>149570</xdr:rowOff>
    </xdr:to>
    <xdr:sp macro="" textlink="">
      <xdr:nvSpPr>
        <xdr:cNvPr id="8" name="Rectangle: Rounded Corners 7">
          <a:extLst>
            <a:ext uri="{FF2B5EF4-FFF2-40B4-BE49-F238E27FC236}">
              <a16:creationId xmlns="" xmlns:a16="http://schemas.microsoft.com/office/drawing/2014/main" id="{3D810D58-0695-4459-88A1-05DEEFA866CD}"/>
            </a:ext>
          </a:extLst>
        </xdr:cNvPr>
        <xdr:cNvSpPr/>
      </xdr:nvSpPr>
      <xdr:spPr>
        <a:xfrm>
          <a:off x="11665323" y="885383"/>
          <a:ext cx="488145" cy="1953599"/>
        </a:xfrm>
        <a:prstGeom prst="roundRect">
          <a:avLst/>
        </a:prstGeom>
        <a:solidFill>
          <a:srgbClr val="FF7C80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PE"/>
        </a:p>
      </xdr:txBody>
    </xdr:sp>
    <xdr:clientData/>
  </xdr:twoCellAnchor>
  <xdr:twoCellAnchor>
    <xdr:from>
      <xdr:col>9</xdr:col>
      <xdr:colOff>265516</xdr:colOff>
      <xdr:row>4</xdr:row>
      <xdr:rowOff>174014</xdr:rowOff>
    </xdr:from>
    <xdr:to>
      <xdr:col>15</xdr:col>
      <xdr:colOff>645459</xdr:colOff>
      <xdr:row>21</xdr:row>
      <xdr:rowOff>161364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76265E81-B206-4301-9856-6EB3F8F1E7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="" xmlns:a16="http://schemas.microsoft.com/office/drawing/2014/main" id="{D722DB39-0F08-4B2E-9917-0D59E230CC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281940</xdr:colOff>
      <xdr:row>28</xdr:row>
      <xdr:rowOff>11430</xdr:rowOff>
    </xdr:from>
    <xdr:to>
      <xdr:col>15</xdr:col>
      <xdr:colOff>419100</xdr:colOff>
      <xdr:row>43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68D07A2-DB51-47F8-96B5-978F73881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221428</xdr:colOff>
      <xdr:row>67</xdr:row>
      <xdr:rowOff>113626</xdr:rowOff>
    </xdr:from>
    <xdr:to>
      <xdr:col>14</xdr:col>
      <xdr:colOff>437029</xdr:colOff>
      <xdr:row>83</xdr:row>
      <xdr:rowOff>75077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D3463FBB-F8D6-49ED-AAC8-FB677AE09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0.8165</cdr:x>
      <cdr:y>0</cdr:y>
    </cdr:from>
    <cdr:to>
      <cdr:x>0.86602</cdr:x>
      <cdr:y>0.11176</cdr:y>
    </cdr:to>
    <cdr:sp macro="" textlink="">
      <cdr:nvSpPr>
        <cdr:cNvPr id="3" name="Arrow: Down 2">
          <a:extLst xmlns:a="http://schemas.openxmlformats.org/drawingml/2006/main">
            <a:ext uri="{FF2B5EF4-FFF2-40B4-BE49-F238E27FC236}">
              <a16:creationId xmlns="" xmlns:a16="http://schemas.microsoft.com/office/drawing/2014/main" id="{F4DD7939-745F-424D-BBAA-79F2AB0C7380}"/>
            </a:ext>
          </a:extLst>
        </cdr:cNvPr>
        <cdr:cNvSpPr/>
      </cdr:nvSpPr>
      <cdr:spPr>
        <a:xfrm xmlns:a="http://schemas.openxmlformats.org/drawingml/2006/main">
          <a:off x="3823671" y="0"/>
          <a:ext cx="231902" cy="29771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0.715</cdr:x>
      <cdr:y>0.56528</cdr:y>
    </cdr:from>
    <cdr:to>
      <cdr:x>0.955</cdr:x>
      <cdr:y>0.75972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790C0652-4D27-48C3-AFF7-BC974D4B2975}"/>
            </a:ext>
          </a:extLst>
        </cdr:cNvPr>
        <cdr:cNvSpPr txBox="1"/>
      </cdr:nvSpPr>
      <cdr:spPr>
        <a:xfrm xmlns:a="http://schemas.openxmlformats.org/drawingml/2006/main">
          <a:off x="3268980" y="1550670"/>
          <a:ext cx="1097280" cy="5334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/>
            <a:t>TOTAL:</a:t>
          </a:r>
          <a:r>
            <a:rPr lang="es-PE" sz="1100" b="1" baseline="0"/>
            <a:t> </a:t>
          </a:r>
        </a:p>
        <a:p xmlns:a="http://schemas.openxmlformats.org/drawingml/2006/main">
          <a:r>
            <a:rPr lang="es-PE" sz="1100" b="1" baseline="0"/>
            <a:t>1.6 milllones</a:t>
          </a:r>
          <a:endParaRPr lang="es-PE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2" name="Picture 1" descr="PERUCÁMARAS">
          <a:extLst>
            <a:ext uri="{FF2B5EF4-FFF2-40B4-BE49-F238E27FC236}">
              <a16:creationId xmlns="" xmlns:a16="http://schemas.microsoft.com/office/drawing/2014/main" id="{99EADA89-4860-4B68-B623-CACDA2066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="" xmlns:a16="http://schemas.microsoft.com/office/drawing/2014/main" id="{7B7C9F97-BCB0-4726-AE64-FC8BAA90B1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="" xmlns:a16="http://schemas.microsoft.com/office/drawing/2014/main" id="{F9D0E9A9-2E43-4EE3-AC07-C3AD994A10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="" xmlns:a16="http://schemas.microsoft.com/office/drawing/2014/main" id="{8599F8AE-F800-4A1A-976D-1F1E5E4AF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53293</xdr:rowOff>
    </xdr:to>
    <xdr:pic>
      <xdr:nvPicPr>
        <xdr:cNvPr id="3" name="Picture 2" descr="PERUCÁMARAS">
          <a:extLst>
            <a:ext uri="{FF2B5EF4-FFF2-40B4-BE49-F238E27FC236}">
              <a16:creationId xmlns="" xmlns:a16="http://schemas.microsoft.com/office/drawing/2014/main" id="{E189D1F0-A217-42CB-9640-869A4D43BD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0"/>
          <a:ext cx="739140" cy="76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Condor Guerra" refreshedDate="44350.039387500001" createdVersion="7" refreshedVersion="7" minRefreshableVersion="3" recordCount="56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5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5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4"/>
  <sheetViews>
    <sheetView showGridLines="0" tabSelected="1" workbookViewId="0">
      <selection activeCell="B16" sqref="B16"/>
    </sheetView>
  </sheetViews>
  <sheetFormatPr baseColWidth="10" defaultColWidth="9.1796875" defaultRowHeight="14.5"/>
  <sheetData>
    <row r="9" spans="2:22" ht="30">
      <c r="B9" s="80" t="s">
        <v>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2:22" ht="28">
      <c r="B10" s="81" t="s">
        <v>79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3" spans="2:22" ht="22.5">
      <c r="B13" s="82" t="s">
        <v>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2:22" ht="35.5">
      <c r="B14" s="83" t="s">
        <v>80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2:22">
      <c r="B15" s="84" t="s">
        <v>96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2:22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2:22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 t="s">
        <v>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2:22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 t="s">
        <v>3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2:22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 t="s">
        <v>4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2:22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 t="s">
        <v>5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2:22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 t="s">
        <v>6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 t="s">
        <v>7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2:2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2:22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N24" s="55"/>
      <c r="O24" s="55"/>
      <c r="P24" s="55"/>
      <c r="Q24" s="55"/>
      <c r="R24" s="55"/>
      <c r="S24" s="55"/>
      <c r="T24" s="55"/>
      <c r="U24" s="55"/>
      <c r="V24" s="55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8"/>
  <sheetViews>
    <sheetView showGridLines="0" topLeftCell="B1" zoomScaleNormal="100" workbookViewId="0">
      <selection activeCell="Q1" sqref="Q1"/>
    </sheetView>
  </sheetViews>
  <sheetFormatPr baseColWidth="10" defaultColWidth="8.81640625" defaultRowHeight="13"/>
  <cols>
    <col min="1" max="1" width="10.7265625" style="1" customWidth="1"/>
    <col min="2" max="2" width="14.54296875" style="1" customWidth="1"/>
    <col min="3" max="3" width="22.453125" style="1" customWidth="1"/>
    <col min="4" max="4" width="12.7265625" style="1" bestFit="1" customWidth="1"/>
    <col min="5" max="26" width="10.7265625" style="1" customWidth="1"/>
    <col min="27" max="16384" width="8.81640625" style="1"/>
  </cols>
  <sheetData>
    <row r="1" spans="2:16" ht="14.5" customHeight="1">
      <c r="B1" s="86" t="s">
        <v>81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4" spans="2:16">
      <c r="B4" s="63" t="s">
        <v>82</v>
      </c>
      <c r="C4" s="63"/>
      <c r="D4" s="63"/>
      <c r="E4" s="63"/>
      <c r="F4" s="63"/>
      <c r="G4" s="63"/>
      <c r="J4" s="86" t="s">
        <v>8</v>
      </c>
      <c r="K4" s="86"/>
      <c r="L4" s="86"/>
      <c r="M4" s="86"/>
      <c r="N4" s="86"/>
      <c r="O4" s="86"/>
      <c r="P4" s="86"/>
    </row>
    <row r="5" spans="2:16">
      <c r="J5" s="92" t="s">
        <v>9</v>
      </c>
      <c r="K5" s="92"/>
      <c r="L5" s="92"/>
      <c r="M5" s="92"/>
      <c r="N5" s="92"/>
      <c r="O5" s="92"/>
      <c r="P5" s="92"/>
    </row>
    <row r="6" spans="2:16">
      <c r="B6" s="86" t="s">
        <v>83</v>
      </c>
      <c r="C6" s="86"/>
      <c r="D6" s="86"/>
      <c r="E6" s="86"/>
      <c r="F6" s="86"/>
      <c r="G6" s="86"/>
    </row>
    <row r="7" spans="2:16">
      <c r="B7" s="85" t="s">
        <v>10</v>
      </c>
      <c r="C7" s="85"/>
      <c r="D7" s="85"/>
      <c r="E7" s="85"/>
      <c r="F7" s="85"/>
      <c r="G7" s="85"/>
    </row>
    <row r="8" spans="2:16">
      <c r="B8" s="87" t="s">
        <v>11</v>
      </c>
      <c r="C8" s="88"/>
      <c r="D8" s="88"/>
      <c r="E8" s="22">
        <v>2021</v>
      </c>
      <c r="F8" s="22">
        <v>2022</v>
      </c>
      <c r="G8" s="22" t="s">
        <v>84</v>
      </c>
    </row>
    <row r="9" spans="2:16" s="2" customFormat="1">
      <c r="B9" s="33" t="s">
        <v>12</v>
      </c>
      <c r="C9" s="34"/>
      <c r="D9" s="35"/>
      <c r="E9" s="36">
        <f>(Arequipa!E7+Cusco!E7+'Madre de Dios'!E7+Moquegua!E7+Puno!E7+Tacna!E7)/1000</f>
        <v>6373.0507783899975</v>
      </c>
      <c r="F9" s="36">
        <f>(Arequipa!F7+Cusco!F7+'Madre de Dios'!F7+Moquegua!F7+Puno!F7+Tacna!F7)/1000</f>
        <v>8211.1018773000014</v>
      </c>
      <c r="G9" s="37">
        <f>+F9/E9-1</f>
        <v>0.28840992529708731</v>
      </c>
      <c r="J9" s="1"/>
      <c r="K9" s="1"/>
      <c r="L9" s="1"/>
      <c r="M9" s="1"/>
      <c r="N9" s="1"/>
      <c r="O9" s="1"/>
      <c r="P9" s="1"/>
    </row>
    <row r="10" spans="2:16">
      <c r="B10" s="38" t="s">
        <v>13</v>
      </c>
      <c r="C10" s="39"/>
      <c r="D10" s="40"/>
      <c r="E10" s="41">
        <f>(Arequipa!E8+Cusco!E8+'Madre de Dios'!E8+Moquegua!E8+Puno!E8+Tacna!E8)/1000</f>
        <v>3245.1772254399993</v>
      </c>
      <c r="F10" s="41">
        <f>(Arequipa!F8+Cusco!F8+'Madre de Dios'!F8+Moquegua!F8+Puno!F8+Tacna!F8)/1000</f>
        <v>5194.7387679100002</v>
      </c>
      <c r="G10" s="42">
        <f t="shared" ref="G10:G24" si="0">+F10/E10-1</f>
        <v>0.60075657107006486</v>
      </c>
      <c r="H10" s="57">
        <f>+F10-E10</f>
        <v>1949.5615424700009</v>
      </c>
    </row>
    <row r="11" spans="2:16">
      <c r="B11" s="21" t="s">
        <v>14</v>
      </c>
      <c r="C11" s="19"/>
      <c r="D11" s="20"/>
      <c r="E11" s="14">
        <f>(Arequipa!E9+Cusco!E9+'Madre de Dios'!E9+Moquegua!E9+Puno!E9+Tacna!E9)/1000</f>
        <v>64.31066417000001</v>
      </c>
      <c r="F11" s="14">
        <f>(Arequipa!F9+Cusco!F9+'Madre de Dios'!F9+Moquegua!F9+Puno!F9+Tacna!F9)/1000</f>
        <v>76.417206800000002</v>
      </c>
      <c r="G11" s="24">
        <f t="shared" si="0"/>
        <v>0.1882509345261516</v>
      </c>
      <c r="H11" s="57">
        <f t="shared" ref="H11:H24" si="1">+F11-E11</f>
        <v>12.106542629999993</v>
      </c>
    </row>
    <row r="12" spans="2:16">
      <c r="B12" s="21" t="s">
        <v>15</v>
      </c>
      <c r="C12" s="19"/>
      <c r="D12" s="20"/>
      <c r="E12" s="14">
        <f>(Arequipa!E10+Cusco!E10+'Madre de Dios'!E10+Moquegua!E10+Puno!E10+Tacna!E10)/1000</f>
        <v>140.13308796999999</v>
      </c>
      <c r="F12" s="14">
        <f>(Arequipa!F10+Cusco!F10+'Madre de Dios'!F10+Moquegua!F10+Puno!F10+Tacna!F10)/1000</f>
        <v>219.54428319999997</v>
      </c>
      <c r="G12" s="24">
        <f t="shared" si="0"/>
        <v>0.56668411708018951</v>
      </c>
      <c r="H12" s="57">
        <f t="shared" si="1"/>
        <v>79.411195229999976</v>
      </c>
    </row>
    <row r="13" spans="2:16">
      <c r="B13" s="21" t="s">
        <v>16</v>
      </c>
      <c r="C13" s="19"/>
      <c r="D13" s="20"/>
      <c r="E13" s="14">
        <f>(Arequipa!E11+Cusco!E11+'Madre de Dios'!E11+Moquegua!E11+Puno!E11+Tacna!E11)/1000</f>
        <v>799.00924093999981</v>
      </c>
      <c r="F13" s="14">
        <f>(Arequipa!F11+Cusco!F11+'Madre de Dios'!F11+Moquegua!F11+Puno!F11+Tacna!F11)/1000</f>
        <v>1483.2304340300002</v>
      </c>
      <c r="G13" s="24">
        <f t="shared" si="0"/>
        <v>0.85633702093988773</v>
      </c>
      <c r="H13" s="57">
        <f t="shared" si="1"/>
        <v>684.22119309000038</v>
      </c>
    </row>
    <row r="14" spans="2:16">
      <c r="B14" s="21" t="s">
        <v>17</v>
      </c>
      <c r="C14" s="19"/>
      <c r="D14" s="20"/>
      <c r="E14" s="14">
        <f>(Arequipa!E12+Cusco!E12+'Madre de Dios'!E12+Moquegua!E12+Puno!E12+Tacna!E12)/1000</f>
        <v>62.49714032</v>
      </c>
      <c r="F14" s="14">
        <f>(Arequipa!F12+Cusco!F12+'Madre de Dios'!F12+Moquegua!F12+Puno!F12+Tacna!F12)/1000</f>
        <v>67.395176180000007</v>
      </c>
      <c r="G14" s="24">
        <f t="shared" si="0"/>
        <v>7.837215966876121E-2</v>
      </c>
      <c r="H14" s="57">
        <f t="shared" si="1"/>
        <v>4.8980358600000073</v>
      </c>
    </row>
    <row r="15" spans="2:16">
      <c r="B15" s="21" t="s">
        <v>18</v>
      </c>
      <c r="C15" s="19"/>
      <c r="D15" s="20"/>
      <c r="E15" s="14">
        <f>(Arequipa!E13+Cusco!E13+'Madre de Dios'!E13+Moquegua!E13+Puno!E13+Tacna!E13)/1000</f>
        <v>651.15396475999978</v>
      </c>
      <c r="F15" s="14">
        <f>(Arequipa!F13+Cusco!F13+'Madre de Dios'!F13+Moquegua!F13+Puno!F13+Tacna!F13)/1000</f>
        <v>710.98897364999993</v>
      </c>
      <c r="G15" s="24">
        <f t="shared" si="0"/>
        <v>9.1890723435975596E-2</v>
      </c>
      <c r="H15" s="57">
        <f t="shared" si="1"/>
        <v>59.835008890000154</v>
      </c>
    </row>
    <row r="16" spans="2:16">
      <c r="B16" s="21" t="s">
        <v>19</v>
      </c>
      <c r="C16" s="19"/>
      <c r="D16" s="20"/>
      <c r="E16" s="14">
        <f>(Arequipa!E14+Cusco!E14+'Madre de Dios'!E14+Moquegua!E14+Puno!E14+Tacna!E14)/1000</f>
        <v>238.81174971999997</v>
      </c>
      <c r="F16" s="14">
        <f>(Arequipa!F14+Cusco!F14+'Madre de Dios'!F14+Moquegua!F14+Puno!F14+Tacna!F14)/1000</f>
        <v>276.29660602999991</v>
      </c>
      <c r="G16" s="24">
        <f t="shared" si="0"/>
        <v>0.15696403696195804</v>
      </c>
      <c r="H16" s="57">
        <f t="shared" si="1"/>
        <v>37.484856309999941</v>
      </c>
    </row>
    <row r="17" spans="2:16">
      <c r="B17" s="43" t="s">
        <v>20</v>
      </c>
      <c r="C17" s="39"/>
      <c r="D17" s="40"/>
      <c r="E17" s="41">
        <f>(Arequipa!E15+Cusco!E15+'Madre de Dios'!E15+Moquegua!E15+Puno!E15+Tacna!E15)/1000</f>
        <v>1795.2892906599996</v>
      </c>
      <c r="F17" s="41">
        <f>(Arequipa!F15+Cusco!F15+'Madre de Dios'!F15+Moquegua!F15+Puno!F15+Tacna!F15)/1000</f>
        <v>1984.9299172199999</v>
      </c>
      <c r="G17" s="42">
        <f t="shared" si="0"/>
        <v>0.10563234992076564</v>
      </c>
      <c r="H17" s="57">
        <f t="shared" si="1"/>
        <v>189.64062656000033</v>
      </c>
    </row>
    <row r="18" spans="2:16">
      <c r="B18" s="21" t="s">
        <v>21</v>
      </c>
      <c r="C18" s="19"/>
      <c r="D18" s="20"/>
      <c r="E18" s="14">
        <f>(Arequipa!E16+Cusco!E16+'Madre de Dios'!E16+Moquegua!E16+Puno!E16+Tacna!E16)/1000</f>
        <v>1744.3185535999999</v>
      </c>
      <c r="F18" s="14">
        <f>(Arequipa!F16+Cusco!F16+'Madre de Dios'!F16+Moquegua!F16+Puno!F16+Tacna!F16)/1000</f>
        <v>1929.1822356599998</v>
      </c>
      <c r="G18" s="24">
        <f t="shared" si="0"/>
        <v>0.10598045963477842</v>
      </c>
      <c r="H18" s="57">
        <f t="shared" si="1"/>
        <v>184.86368205999997</v>
      </c>
    </row>
    <row r="19" spans="2:16">
      <c r="B19" s="21" t="s">
        <v>22</v>
      </c>
      <c r="C19" s="19"/>
      <c r="D19" s="20"/>
      <c r="E19" s="14">
        <f>(Arequipa!E17+Cusco!E17+'Madre de Dios'!E17+Moquegua!E17+Puno!E17+Tacna!E17)/1000</f>
        <v>50.700586109999996</v>
      </c>
      <c r="F19" s="14">
        <f>(Arequipa!F17+Cusco!F17+'Madre de Dios'!F17+Moquegua!F17+Puno!F17+Tacna!F17)/1000</f>
        <v>55.605490190000005</v>
      </c>
      <c r="G19" s="24">
        <f t="shared" si="0"/>
        <v>9.674255183871705E-2</v>
      </c>
      <c r="H19" s="57">
        <f t="shared" si="1"/>
        <v>4.9049040800000085</v>
      </c>
    </row>
    <row r="20" spans="2:16">
      <c r="B20" s="21" t="s">
        <v>23</v>
      </c>
      <c r="C20" s="19"/>
      <c r="D20" s="20"/>
      <c r="E20" s="14">
        <f>(Arequipa!E18+Cusco!E18+'Madre de Dios'!E18+Moquegua!E18+Puno!E18+Tacna!E18)/1000</f>
        <v>0</v>
      </c>
      <c r="F20" s="14">
        <f>(Arequipa!F18+Cusco!F18+'Madre de Dios'!F18+Moquegua!F18+Puno!F18+Tacna!F18)/1000</f>
        <v>0</v>
      </c>
      <c r="G20" s="24"/>
      <c r="H20" s="57">
        <f t="shared" si="1"/>
        <v>0</v>
      </c>
    </row>
    <row r="21" spans="2:16">
      <c r="B21" s="43" t="s">
        <v>24</v>
      </c>
      <c r="C21" s="39"/>
      <c r="D21" s="40"/>
      <c r="E21" s="41">
        <f>(Arequipa!E19+Cusco!E19+'Madre de Dios'!E19+Moquegua!E19+Puno!E19+Tacna!E19)/1000</f>
        <v>1332.58426229</v>
      </c>
      <c r="F21" s="41">
        <f>(Arequipa!F19+Cusco!F19+'Madre de Dios'!F19+Moquegua!F19+Puno!F19+Tacna!F19)/1000</f>
        <v>1031.4331921700002</v>
      </c>
      <c r="G21" s="42">
        <f t="shared" si="0"/>
        <v>-0.22599026466250027</v>
      </c>
      <c r="H21" s="57">
        <f t="shared" si="1"/>
        <v>-301.15107011999976</v>
      </c>
    </row>
    <row r="22" spans="2:16">
      <c r="B22" s="21" t="s">
        <v>25</v>
      </c>
      <c r="C22" s="19"/>
      <c r="D22" s="20"/>
      <c r="E22" s="14">
        <f>(Arequipa!E20+Cusco!E20+'Madre de Dios'!E20+Moquegua!E20+Puno!E20+Tacna!E20)/1000</f>
        <v>2.1385400000000003</v>
      </c>
      <c r="F22" s="14">
        <f>(Arequipa!F20+Cusco!F20+'Madre de Dios'!F20+Moquegua!F20+Puno!F20+Tacna!F20)/1000</f>
        <v>3.3680749999999997</v>
      </c>
      <c r="G22" s="24">
        <f t="shared" si="0"/>
        <v>0.57494131510282687</v>
      </c>
      <c r="H22" s="57">
        <f t="shared" si="1"/>
        <v>1.2295349999999994</v>
      </c>
    </row>
    <row r="23" spans="2:16">
      <c r="B23" s="21" t="s">
        <v>26</v>
      </c>
      <c r="C23" s="19"/>
      <c r="D23" s="20"/>
      <c r="E23" s="14">
        <f>(Arequipa!E21+Cusco!E21+'Madre de Dios'!E21+Moquegua!E21+Puno!E21+Tacna!E21)/1000</f>
        <v>518.32062810999992</v>
      </c>
      <c r="F23" s="14">
        <f>(Arequipa!F21+Cusco!F21+'Madre de Dios'!F21+Moquegua!F21+Puno!F21+Tacna!F21)/1000</f>
        <v>220.00133931000002</v>
      </c>
      <c r="G23" s="24">
        <f t="shared" si="0"/>
        <v>-0.57554971309513359</v>
      </c>
      <c r="H23" s="57">
        <f t="shared" si="1"/>
        <v>-298.31928879999987</v>
      </c>
      <c r="J23" s="91" t="s">
        <v>28</v>
      </c>
      <c r="K23" s="93"/>
      <c r="L23" s="93"/>
      <c r="M23" s="93"/>
      <c r="N23" s="93"/>
      <c r="O23" s="93"/>
      <c r="P23" s="93"/>
    </row>
    <row r="24" spans="2:16">
      <c r="B24" s="21" t="s">
        <v>27</v>
      </c>
      <c r="C24" s="19"/>
      <c r="D24" s="20"/>
      <c r="E24" s="14">
        <f>(Arequipa!E22+Cusco!E22+'Madre de Dios'!E22+Moquegua!E22+Puno!E22+Tacna!E22)/1000</f>
        <v>20.167307130000001</v>
      </c>
      <c r="F24" s="14">
        <f>(Arequipa!F22+Cusco!F22+'Madre de Dios'!F22+Moquegua!F22+Puno!F22+Tacna!F22)/1000</f>
        <v>21.494522359999998</v>
      </c>
      <c r="G24" s="24">
        <f t="shared" si="0"/>
        <v>6.5810235419367924E-2</v>
      </c>
      <c r="H24" s="57">
        <f t="shared" si="1"/>
        <v>1.3272152299999966</v>
      </c>
      <c r="J24" s="91" t="s">
        <v>29</v>
      </c>
      <c r="K24" s="93"/>
      <c r="L24" s="93"/>
      <c r="M24" s="93"/>
      <c r="N24" s="93"/>
      <c r="O24" s="93"/>
      <c r="P24" s="93"/>
    </row>
    <row r="25" spans="2:16">
      <c r="B25" s="3" t="s">
        <v>28</v>
      </c>
    </row>
    <row r="26" spans="2:16">
      <c r="B26" s="65" t="s">
        <v>29</v>
      </c>
      <c r="C26" s="66"/>
      <c r="D26" s="66"/>
      <c r="E26" s="66"/>
      <c r="F26" s="66"/>
      <c r="G26" s="66"/>
    </row>
    <row r="27" spans="2:16">
      <c r="J27" s="86" t="s">
        <v>88</v>
      </c>
      <c r="K27" s="86"/>
      <c r="L27" s="86"/>
      <c r="M27" s="86"/>
      <c r="N27" s="86"/>
      <c r="O27" s="86"/>
      <c r="P27" s="86"/>
    </row>
    <row r="28" spans="2:16">
      <c r="B28" s="63" t="s">
        <v>85</v>
      </c>
      <c r="C28" s="63"/>
      <c r="D28" s="63"/>
      <c r="E28" s="63"/>
      <c r="F28" s="63"/>
      <c r="G28" s="63"/>
      <c r="J28" s="92" t="s">
        <v>30</v>
      </c>
      <c r="K28" s="92"/>
      <c r="L28" s="92"/>
      <c r="M28" s="92"/>
      <c r="N28" s="92"/>
      <c r="O28" s="92"/>
      <c r="P28" s="92"/>
    </row>
    <row r="30" spans="2:16" ht="26">
      <c r="B30" s="67" t="s">
        <v>11</v>
      </c>
      <c r="C30" s="68"/>
      <c r="D30" s="69"/>
      <c r="E30" s="22">
        <v>2021</v>
      </c>
      <c r="F30" s="22">
        <v>2022</v>
      </c>
      <c r="G30" s="22" t="s">
        <v>86</v>
      </c>
    </row>
    <row r="31" spans="2:16">
      <c r="B31" s="15" t="s">
        <v>12</v>
      </c>
      <c r="C31" s="16"/>
      <c r="D31" s="17"/>
      <c r="E31" s="13">
        <f>E9/$E$9</f>
        <v>1</v>
      </c>
      <c r="F31" s="13">
        <f>F9/$F$9</f>
        <v>1</v>
      </c>
      <c r="G31" s="26"/>
    </row>
    <row r="32" spans="2:16">
      <c r="B32" s="18" t="s">
        <v>13</v>
      </c>
      <c r="C32" s="19"/>
      <c r="D32" s="20"/>
      <c r="E32" s="13">
        <f t="shared" ref="E32:E46" si="2">E10/$E$9</f>
        <v>0.50920310198121743</v>
      </c>
      <c r="F32" s="13">
        <f>F10/$F$9</f>
        <v>0.63264819332848776</v>
      </c>
      <c r="G32" s="26">
        <f t="shared" ref="G32:G46" si="3">+(F32-E32)*100</f>
        <v>12.344509134727033</v>
      </c>
    </row>
    <row r="33" spans="2:16">
      <c r="B33" s="21" t="s">
        <v>14</v>
      </c>
      <c r="C33" s="19"/>
      <c r="D33" s="20"/>
      <c r="E33" s="13">
        <f t="shared" si="2"/>
        <v>1.0091032757508736E-2</v>
      </c>
      <c r="F33" s="13">
        <f t="shared" ref="F33:F46" si="4">F11/$F$9</f>
        <v>9.306571510366856E-3</v>
      </c>
      <c r="G33" s="26">
        <f t="shared" si="3"/>
        <v>-7.8446124714188006E-2</v>
      </c>
    </row>
    <row r="34" spans="2:16">
      <c r="B34" s="21" t="s">
        <v>15</v>
      </c>
      <c r="C34" s="19"/>
      <c r="D34" s="20"/>
      <c r="E34" s="13">
        <f t="shared" si="2"/>
        <v>2.1988384031893959E-2</v>
      </c>
      <c r="F34" s="13">
        <f t="shared" si="4"/>
        <v>2.6737493515570795E-2</v>
      </c>
      <c r="G34" s="26">
        <f t="shared" si="3"/>
        <v>0.47491094836768361</v>
      </c>
    </row>
    <row r="35" spans="2:16">
      <c r="B35" s="21" t="s">
        <v>16</v>
      </c>
      <c r="C35" s="19"/>
      <c r="D35" s="20"/>
      <c r="E35" s="13">
        <f t="shared" si="2"/>
        <v>0.1253731170084684</v>
      </c>
      <c r="F35" s="13">
        <f t="shared" si="4"/>
        <v>0.18063719780781973</v>
      </c>
      <c r="G35" s="26">
        <f t="shared" si="3"/>
        <v>5.5264080799351332</v>
      </c>
    </row>
    <row r="36" spans="2:16">
      <c r="B36" s="21" t="s">
        <v>17</v>
      </c>
      <c r="C36" s="19"/>
      <c r="D36" s="20"/>
      <c r="E36" s="13">
        <f t="shared" si="2"/>
        <v>9.8064714205507147E-3</v>
      </c>
      <c r="F36" s="13">
        <f t="shared" si="4"/>
        <v>8.2078114712371697E-3</v>
      </c>
      <c r="G36" s="26">
        <f t="shared" si="3"/>
        <v>-0.1598659949313545</v>
      </c>
    </row>
    <row r="37" spans="2:16">
      <c r="B37" s="21" t="s">
        <v>18</v>
      </c>
      <c r="C37" s="19"/>
      <c r="D37" s="20"/>
      <c r="E37" s="13">
        <f t="shared" si="2"/>
        <v>0.10217303884788732</v>
      </c>
      <c r="F37" s="13">
        <f t="shared" si="4"/>
        <v>8.6588740984393855E-2</v>
      </c>
      <c r="G37" s="26">
        <f t="shared" si="3"/>
        <v>-1.5584297863493468</v>
      </c>
    </row>
    <row r="38" spans="2:16">
      <c r="B38" s="21" t="s">
        <v>19</v>
      </c>
      <c r="C38" s="19"/>
      <c r="D38" s="20"/>
      <c r="E38" s="13">
        <f t="shared" si="2"/>
        <v>3.7472124108876188E-2</v>
      </c>
      <c r="F38" s="13">
        <f t="shared" si="4"/>
        <v>3.3649150888486183E-2</v>
      </c>
      <c r="G38" s="26">
        <f t="shared" si="3"/>
        <v>-0.38229732203900052</v>
      </c>
    </row>
    <row r="39" spans="2:16">
      <c r="B39" s="15" t="s">
        <v>20</v>
      </c>
      <c r="C39" s="19"/>
      <c r="D39" s="20"/>
      <c r="E39" s="13">
        <f t="shared" si="2"/>
        <v>0.28170013908370861</v>
      </c>
      <c r="F39" s="13">
        <f t="shared" si="4"/>
        <v>0.24173733889570134</v>
      </c>
      <c r="G39" s="26">
        <f t="shared" si="3"/>
        <v>-3.9962800188007268</v>
      </c>
    </row>
    <row r="40" spans="2:16">
      <c r="B40" s="21" t="s">
        <v>21</v>
      </c>
      <c r="C40" s="19"/>
      <c r="D40" s="20"/>
      <c r="E40" s="13">
        <f t="shared" si="2"/>
        <v>0.27370228392259277</v>
      </c>
      <c r="F40" s="13">
        <f t="shared" si="4"/>
        <v>0.23494803310056595</v>
      </c>
      <c r="G40" s="26">
        <f t="shared" si="3"/>
        <v>-3.8754250822026828</v>
      </c>
    </row>
    <row r="41" spans="2:16">
      <c r="B41" s="21" t="s">
        <v>22</v>
      </c>
      <c r="C41" s="19"/>
      <c r="D41" s="20"/>
      <c r="E41" s="13">
        <f t="shared" si="2"/>
        <v>7.9554655804591461E-3</v>
      </c>
      <c r="F41" s="13">
        <f t="shared" si="4"/>
        <v>6.7719888293828311E-3</v>
      </c>
      <c r="G41" s="26">
        <f t="shared" si="3"/>
        <v>-0.1183476751076315</v>
      </c>
    </row>
    <row r="42" spans="2:16">
      <c r="B42" s="21" t="s">
        <v>23</v>
      </c>
      <c r="C42" s="19"/>
      <c r="D42" s="20"/>
      <c r="E42" s="13">
        <f t="shared" si="2"/>
        <v>0</v>
      </c>
      <c r="F42" s="13">
        <f t="shared" si="4"/>
        <v>0</v>
      </c>
      <c r="G42" s="26">
        <f t="shared" si="3"/>
        <v>0</v>
      </c>
    </row>
    <row r="43" spans="2:16">
      <c r="B43" s="15" t="s">
        <v>24</v>
      </c>
      <c r="C43" s="19"/>
      <c r="D43" s="20"/>
      <c r="E43" s="13">
        <f t="shared" si="2"/>
        <v>0.20909675893507415</v>
      </c>
      <c r="F43" s="13">
        <f t="shared" si="4"/>
        <v>0.12561446777581076</v>
      </c>
      <c r="G43" s="26">
        <f t="shared" si="3"/>
        <v>-8.3482291159263387</v>
      </c>
    </row>
    <row r="44" spans="2:16">
      <c r="B44" s="21" t="s">
        <v>25</v>
      </c>
      <c r="C44" s="19"/>
      <c r="D44" s="20"/>
      <c r="E44" s="13">
        <f t="shared" si="2"/>
        <v>3.3555985576820595E-4</v>
      </c>
      <c r="F44" s="13">
        <f t="shared" si="4"/>
        <v>4.1018550863571794E-4</v>
      </c>
      <c r="G44" s="26">
        <f t="shared" si="3"/>
        <v>7.4625652867511992E-3</v>
      </c>
    </row>
    <row r="45" spans="2:16">
      <c r="B45" s="21" t="s">
        <v>26</v>
      </c>
      <c r="C45" s="19"/>
      <c r="D45" s="20"/>
      <c r="E45" s="13">
        <f t="shared" si="2"/>
        <v>8.1330064067203542E-2</v>
      </c>
      <c r="F45" s="13">
        <f t="shared" si="4"/>
        <v>2.6793156703877299E-2</v>
      </c>
      <c r="G45" s="26">
        <f t="shared" si="3"/>
        <v>-5.4536907363326241</v>
      </c>
      <c r="J45" s="91" t="s">
        <v>28</v>
      </c>
      <c r="K45" s="93"/>
      <c r="L45" s="93"/>
      <c r="M45" s="93"/>
      <c r="N45" s="93"/>
      <c r="O45" s="93"/>
      <c r="P45" s="93"/>
    </row>
    <row r="46" spans="2:16">
      <c r="B46" s="21" t="s">
        <v>27</v>
      </c>
      <c r="C46" s="19"/>
      <c r="D46" s="20"/>
      <c r="E46" s="13">
        <f t="shared" si="2"/>
        <v>3.1644667257923215E-3</v>
      </c>
      <c r="F46" s="13">
        <f t="shared" si="4"/>
        <v>2.6177390904651506E-3</v>
      </c>
      <c r="G46" s="26">
        <f t="shared" si="3"/>
        <v>-5.4672763532717099E-2</v>
      </c>
      <c r="J46" s="91" t="s">
        <v>29</v>
      </c>
      <c r="K46" s="93"/>
      <c r="L46" s="93"/>
      <c r="M46" s="93"/>
      <c r="N46" s="93"/>
      <c r="O46" s="93"/>
      <c r="P46" s="93"/>
    </row>
    <row r="47" spans="2:16">
      <c r="B47" s="3" t="s">
        <v>28</v>
      </c>
    </row>
    <row r="48" spans="2:16">
      <c r="B48" s="65" t="s">
        <v>29</v>
      </c>
      <c r="C48" s="66"/>
      <c r="D48" s="66"/>
      <c r="E48" s="66"/>
      <c r="F48" s="66"/>
      <c r="G48" s="66"/>
    </row>
    <row r="50" spans="2:6">
      <c r="B50" s="63" t="s">
        <v>87</v>
      </c>
      <c r="C50" s="63"/>
      <c r="D50" s="63"/>
      <c r="E50" s="63"/>
    </row>
    <row r="52" spans="2:6" ht="14.5" customHeight="1">
      <c r="B52" s="45" t="s">
        <v>31</v>
      </c>
      <c r="C52" s="22">
        <v>2021</v>
      </c>
      <c r="D52" s="22">
        <v>2022</v>
      </c>
      <c r="E52" s="46" t="s">
        <v>84</v>
      </c>
    </row>
    <row r="53" spans="2:6">
      <c r="B53" s="47" t="s">
        <v>32</v>
      </c>
      <c r="C53" s="48">
        <f>+E9</f>
        <v>6373.0507783899975</v>
      </c>
      <c r="D53" s="48">
        <f>+F9</f>
        <v>8211.1018773000014</v>
      </c>
      <c r="E53" s="49">
        <f t="shared" ref="E53" si="5">+D53/C53-1</f>
        <v>0.28840992529708731</v>
      </c>
    </row>
    <row r="54" spans="2:6">
      <c r="B54" s="44" t="s">
        <v>2</v>
      </c>
      <c r="C54" s="14">
        <f>+Arequipa!E7/1000</f>
        <v>4357.8398573299992</v>
      </c>
      <c r="D54" s="14">
        <f>+Arequipa!F7/1000</f>
        <v>5610.5555315200008</v>
      </c>
      <c r="E54" s="13">
        <f t="shared" ref="E54:E59" si="6">+D54/C54-1</f>
        <v>0.28746253079559625</v>
      </c>
      <c r="F54" s="60">
        <f>+D54/$D$53</f>
        <v>0.68328899280018196</v>
      </c>
    </row>
    <row r="55" spans="2:6">
      <c r="B55" s="44" t="s">
        <v>3</v>
      </c>
      <c r="C55" s="14">
        <f>+Cusco!E7/1000</f>
        <v>1135.4658225699998</v>
      </c>
      <c r="D55" s="14">
        <f>+Cusco!F7/1000</f>
        <v>1562.8089320900001</v>
      </c>
      <c r="E55" s="13">
        <f t="shared" si="6"/>
        <v>0.37635928887120262</v>
      </c>
      <c r="F55" s="60">
        <f t="shared" ref="F55:F59" si="7">+D55/$D$53</f>
        <v>0.19032877139308951</v>
      </c>
    </row>
    <row r="56" spans="2:6">
      <c r="B56" s="44" t="s">
        <v>6</v>
      </c>
      <c r="C56" s="14">
        <f>+Puno!E7/1000</f>
        <v>365.94756013999995</v>
      </c>
      <c r="D56" s="14">
        <f>+Puno!F7/1000</f>
        <v>420.79683708999983</v>
      </c>
      <c r="E56" s="13">
        <f t="shared" si="6"/>
        <v>0.14988288739790012</v>
      </c>
      <c r="F56" s="60">
        <f t="shared" si="7"/>
        <v>5.124730436645946E-2</v>
      </c>
    </row>
    <row r="57" spans="2:6">
      <c r="B57" s="44" t="s">
        <v>7</v>
      </c>
      <c r="C57" s="14">
        <f>+Tacna!E7/1000</f>
        <v>227.09431748000003</v>
      </c>
      <c r="D57" s="14">
        <f>+Tacna!F7/1000</f>
        <v>278.18216224999998</v>
      </c>
      <c r="E57" s="13">
        <f t="shared" si="6"/>
        <v>0.22496311372696143</v>
      </c>
      <c r="F57" s="60">
        <f t="shared" si="7"/>
        <v>3.3878785869049848E-2</v>
      </c>
    </row>
    <row r="58" spans="2:6">
      <c r="B58" s="44" t="s">
        <v>5</v>
      </c>
      <c r="C58" s="14">
        <f>+Moquegua!E7/1000</f>
        <v>172.54005708</v>
      </c>
      <c r="D58" s="14">
        <f>+Moquegua!F7/1000</f>
        <v>215.07862124000002</v>
      </c>
      <c r="E58" s="13">
        <f t="shared" si="6"/>
        <v>0.24654312094191888</v>
      </c>
      <c r="F58" s="60">
        <f t="shared" si="7"/>
        <v>2.6193636914260621E-2</v>
      </c>
    </row>
    <row r="59" spans="2:6">
      <c r="B59" s="44" t="s">
        <v>4</v>
      </c>
      <c r="C59" s="14">
        <f>+'Madre de Dios'!E7/1000</f>
        <v>114.16316378999998</v>
      </c>
      <c r="D59" s="14">
        <f>+'Madre de Dios'!F7/1000</f>
        <v>123.67979310999998</v>
      </c>
      <c r="E59" s="13">
        <f t="shared" si="6"/>
        <v>8.3359894768732623E-2</v>
      </c>
      <c r="F59" s="60">
        <f t="shared" si="7"/>
        <v>1.5062508656958563E-2</v>
      </c>
    </row>
    <row r="60" spans="2:6">
      <c r="B60" s="3" t="s">
        <v>28</v>
      </c>
    </row>
    <row r="61" spans="2:6">
      <c r="B61" s="65" t="s">
        <v>29</v>
      </c>
      <c r="C61" s="66"/>
      <c r="D61" s="66"/>
      <c r="E61" s="66"/>
    </row>
    <row r="63" spans="2:6">
      <c r="B63" s="63" t="s">
        <v>90</v>
      </c>
      <c r="C63" s="63"/>
      <c r="D63" s="63"/>
      <c r="E63" s="63"/>
    </row>
    <row r="65" spans="2:15">
      <c r="B65" s="28" t="s">
        <v>57</v>
      </c>
      <c r="C65" s="28"/>
      <c r="D65" s="28" t="s">
        <v>58</v>
      </c>
      <c r="E65" s="29" t="s">
        <v>34</v>
      </c>
    </row>
    <row r="66" spans="2:15">
      <c r="B66" s="31" t="s">
        <v>39</v>
      </c>
      <c r="C66" s="75"/>
      <c r="D66" s="76">
        <f>Arequipa!D49+Cusco!D49+'Madre de Dios'!D49+Moquegua!D49+Puno!D49+Tacna!D49</f>
        <v>12180</v>
      </c>
      <c r="E66" s="32">
        <f>D66/$D$94</f>
        <v>7.1180574832816236E-3</v>
      </c>
      <c r="I66" s="89" t="s">
        <v>89</v>
      </c>
      <c r="J66" s="89"/>
      <c r="K66" s="89"/>
      <c r="L66" s="89"/>
      <c r="M66" s="89"/>
      <c r="N66" s="89"/>
      <c r="O66" s="89"/>
    </row>
    <row r="67" spans="2:15">
      <c r="B67" s="30" t="s">
        <v>59</v>
      </c>
      <c r="C67" s="77"/>
      <c r="D67" s="14">
        <f>Arequipa!D50+Cusco!D50+'Madre de Dios'!D50+Moquegua!D50+Puno!D50+Tacna!D50</f>
        <v>8370</v>
      </c>
      <c r="E67" s="78">
        <f t="shared" ref="E67:E94" si="8">D67/$D$94</f>
        <v>4.8914729995950075E-3</v>
      </c>
      <c r="I67" s="92" t="s">
        <v>33</v>
      </c>
      <c r="J67" s="92"/>
      <c r="K67" s="92"/>
      <c r="L67" s="92"/>
      <c r="M67" s="92"/>
      <c r="N67" s="92"/>
      <c r="O67" s="92"/>
    </row>
    <row r="68" spans="2:15">
      <c r="B68" s="30" t="s">
        <v>60</v>
      </c>
      <c r="C68" s="77"/>
      <c r="D68" s="14">
        <f>Arequipa!D51+Cusco!D51+'Madre de Dios'!D51+Moquegua!D51+Puno!D51+Tacna!D51</f>
        <v>1971</v>
      </c>
      <c r="E68" s="78">
        <f t="shared" si="8"/>
        <v>1.1518629966788243E-3</v>
      </c>
    </row>
    <row r="69" spans="2:15">
      <c r="B69" s="30" t="s">
        <v>61</v>
      </c>
      <c r="C69" s="77"/>
      <c r="D69" s="14">
        <f>Arequipa!D52+Cusco!D52+'Madre de Dios'!D52+Moquegua!D52+Puno!D52+Tacna!D52</f>
        <v>1839</v>
      </c>
      <c r="E69" s="78">
        <f t="shared" si="8"/>
        <v>1.0747214870077918E-3</v>
      </c>
    </row>
    <row r="70" spans="2:15">
      <c r="B70" s="31" t="s">
        <v>35</v>
      </c>
      <c r="C70" s="75"/>
      <c r="D70" s="76">
        <f>Arequipa!D53+Cusco!D53+'Madre de Dios'!D53+Moquegua!D53+Puno!D53+Tacna!D53</f>
        <v>213153</v>
      </c>
      <c r="E70" s="32">
        <f t="shared" si="8"/>
        <v>0.12456775917355729</v>
      </c>
    </row>
    <row r="71" spans="2:15">
      <c r="B71" s="30" t="s">
        <v>62</v>
      </c>
      <c r="C71" s="77"/>
      <c r="D71" s="14">
        <f>Arequipa!D54+Cusco!D54+'Madre de Dios'!D54+Moquegua!D54+Puno!D54+Tacna!D54</f>
        <v>49581</v>
      </c>
      <c r="E71" s="78">
        <f t="shared" si="8"/>
        <v>2.8975402962117092E-2</v>
      </c>
    </row>
    <row r="72" spans="2:15">
      <c r="B72" s="30" t="s">
        <v>63</v>
      </c>
      <c r="C72" s="77"/>
      <c r="D72" s="14">
        <f>Arequipa!D55+Cusco!D55+'Madre de Dios'!D55+Moquegua!D55+Puno!D55+Tacna!D55</f>
        <v>143787</v>
      </c>
      <c r="E72" s="78">
        <f t="shared" si="8"/>
        <v>8.402989584142978E-2</v>
      </c>
    </row>
    <row r="73" spans="2:15">
      <c r="B73" s="30" t="s">
        <v>64</v>
      </c>
      <c r="C73" s="77"/>
      <c r="D73" s="14">
        <f>Arequipa!D56+Cusco!D56+'Madre de Dios'!D56+Moquegua!D56+Puno!D56+Tacna!D56</f>
        <v>19785</v>
      </c>
      <c r="E73" s="78">
        <f t="shared" si="8"/>
        <v>1.156246037001042E-2</v>
      </c>
    </row>
    <row r="74" spans="2:15">
      <c r="B74" s="31" t="s">
        <v>36</v>
      </c>
      <c r="C74" s="75"/>
      <c r="D74" s="76">
        <f>Arequipa!D57+Cusco!D57+'Madre de Dios'!D57+Moquegua!D57+Puno!D57+Tacna!D57</f>
        <v>85902</v>
      </c>
      <c r="E74" s="32">
        <f t="shared" si="8"/>
        <v>5.0201590634553199E-2</v>
      </c>
    </row>
    <row r="75" spans="2:15">
      <c r="B75" s="30" t="s">
        <v>36</v>
      </c>
      <c r="C75" s="77"/>
      <c r="D75" s="14">
        <f>Arequipa!D58+Cusco!D58+'Madre de Dios'!D58+Moquegua!D58+Puno!D58+Tacna!D58</f>
        <v>85902</v>
      </c>
      <c r="E75" s="78">
        <f t="shared" si="8"/>
        <v>5.0201590634553199E-2</v>
      </c>
    </row>
    <row r="76" spans="2:15">
      <c r="B76" s="31" t="s">
        <v>37</v>
      </c>
      <c r="C76" s="75"/>
      <c r="D76" s="76">
        <f>Arequipa!D59+Cusco!D59+'Madre de Dios'!D59+Moquegua!D59+Puno!D59+Tacna!D59</f>
        <v>42189</v>
      </c>
      <c r="E76" s="32">
        <f t="shared" si="8"/>
        <v>2.4655478420539279E-2</v>
      </c>
    </row>
    <row r="77" spans="2:15">
      <c r="B77" s="30" t="s">
        <v>65</v>
      </c>
      <c r="C77" s="77"/>
      <c r="D77" s="14">
        <f>Arequipa!D60+Cusco!D60+'Madre de Dios'!D60+Moquegua!D60+Puno!D60+Tacna!D60</f>
        <v>41418</v>
      </c>
      <c r="E77" s="78">
        <f t="shared" si="8"/>
        <v>2.4204901875415293E-2</v>
      </c>
    </row>
    <row r="78" spans="2:15">
      <c r="B78" s="30" t="s">
        <v>66</v>
      </c>
      <c r="C78" s="77"/>
      <c r="D78" s="14">
        <f>Arequipa!D61+Cusco!D61+'Madre de Dios'!D61+Moquegua!D61+Puno!D61+Tacna!D61</f>
        <v>771</v>
      </c>
      <c r="E78" s="78">
        <f t="shared" si="8"/>
        <v>4.5057654512398453E-4</v>
      </c>
    </row>
    <row r="79" spans="2:15">
      <c r="B79" s="31" t="s">
        <v>38</v>
      </c>
      <c r="C79" s="75"/>
      <c r="D79" s="76">
        <f>Arequipa!D62+Cusco!D62+'Madre de Dios'!D62+Moquegua!D62+Puno!D62+Tacna!D62</f>
        <v>13835</v>
      </c>
      <c r="E79" s="32">
        <f t="shared" si="8"/>
        <v>8.0852483810510065E-3</v>
      </c>
    </row>
    <row r="80" spans="2:15">
      <c r="B80" s="30" t="s">
        <v>67</v>
      </c>
      <c r="C80" s="77"/>
      <c r="D80" s="14">
        <f>Arequipa!D63+Cusco!D63+'Madre de Dios'!D63+Moquegua!D63+Puno!D63+Tacna!D63</f>
        <v>24</v>
      </c>
      <c r="E80" s="78">
        <f t="shared" si="8"/>
        <v>1.4025729031096795E-5</v>
      </c>
    </row>
    <row r="81" spans="2:16">
      <c r="B81" s="30" t="s">
        <v>68</v>
      </c>
      <c r="C81" s="77"/>
      <c r="D81" s="14">
        <f>Arequipa!D64+Cusco!D64+'Madre de Dios'!D64+Moquegua!D64+Puno!D64+Tacna!D64</f>
        <v>13811</v>
      </c>
      <c r="E81" s="78">
        <f t="shared" si="8"/>
        <v>8.0712226520199097E-3</v>
      </c>
    </row>
    <row r="82" spans="2:16">
      <c r="B82" s="31" t="s">
        <v>40</v>
      </c>
      <c r="C82" s="75"/>
      <c r="D82" s="76">
        <f>Arequipa!D65+Cusco!D65+'Madre de Dios'!D65+Moquegua!D65+Puno!D65+Tacna!D65</f>
        <v>1408</v>
      </c>
      <c r="E82" s="32">
        <f t="shared" si="8"/>
        <v>8.2284276982434528E-4</v>
      </c>
    </row>
    <row r="83" spans="2:16">
      <c r="B83" s="30" t="s">
        <v>40</v>
      </c>
      <c r="C83" s="77"/>
      <c r="D83" s="14">
        <f>Arequipa!D66+Cusco!D66+'Madre de Dios'!D66+Moquegua!D66+Puno!D66+Tacna!D66</f>
        <v>1408</v>
      </c>
      <c r="E83" s="78">
        <f t="shared" si="8"/>
        <v>8.2284276982434528E-4</v>
      </c>
    </row>
    <row r="84" spans="2:16">
      <c r="B84" s="31" t="s">
        <v>41</v>
      </c>
      <c r="C84" s="75"/>
      <c r="D84" s="76">
        <f>Arequipa!D67+Cusco!D67+'Madre de Dios'!D67+Moquegua!D67+Puno!D67+Tacna!D67</f>
        <v>1342474</v>
      </c>
      <c r="E84" s="32">
        <f t="shared" si="8"/>
        <v>0.78454902313719321</v>
      </c>
    </row>
    <row r="85" spans="2:16">
      <c r="B85" s="30" t="s">
        <v>69</v>
      </c>
      <c r="C85" s="77"/>
      <c r="D85" s="14">
        <f>Arequipa!D68+Cusco!D68+'Madre de Dios'!D68+Moquegua!D68+Puno!D68+Tacna!D68</f>
        <v>65763</v>
      </c>
      <c r="E85" s="78">
        <f t="shared" si="8"/>
        <v>3.8432250761334101E-2</v>
      </c>
    </row>
    <row r="86" spans="2:16">
      <c r="B86" s="30" t="s">
        <v>70</v>
      </c>
      <c r="C86" s="77"/>
      <c r="D86" s="14">
        <f>Arequipa!D69+Cusco!D69+'Madre de Dios'!D69+Moquegua!D69+Puno!D69+Tacna!D69</f>
        <v>26811</v>
      </c>
      <c r="E86" s="78">
        <f t="shared" si="8"/>
        <v>1.5668492543864005E-2</v>
      </c>
    </row>
    <row r="87" spans="2:16">
      <c r="B87" s="30" t="s">
        <v>71</v>
      </c>
      <c r="C87" s="77"/>
      <c r="D87" s="14">
        <f>Arequipa!D70+Cusco!D70+'Madre de Dios'!D70+Moquegua!D70+Puno!D70+Tacna!D70</f>
        <v>534</v>
      </c>
      <c r="E87" s="78">
        <f t="shared" si="8"/>
        <v>3.1207247094190368E-4</v>
      </c>
    </row>
    <row r="88" spans="2:16">
      <c r="B88" s="30" t="s">
        <v>72</v>
      </c>
      <c r="C88" s="77"/>
      <c r="D88" s="14">
        <f>Arequipa!D71+Cusco!D71+'Madre de Dios'!D71+Moquegua!D71+Puno!D71+Tacna!D71</f>
        <v>2348</v>
      </c>
      <c r="E88" s="78">
        <f t="shared" si="8"/>
        <v>1.3721838235423031E-3</v>
      </c>
    </row>
    <row r="89" spans="2:16">
      <c r="B89" s="30" t="s">
        <v>73</v>
      </c>
      <c r="C89" s="77"/>
      <c r="D89" s="14">
        <f>Arequipa!D72+Cusco!D72+'Madre de Dios'!D72+Moquegua!D72+Puno!D72+Tacna!D72</f>
        <v>1115496</v>
      </c>
      <c r="E89" s="78">
        <f t="shared" si="8"/>
        <v>0.65190185963634795</v>
      </c>
    </row>
    <row r="90" spans="2:16">
      <c r="B90" s="30" t="s">
        <v>74</v>
      </c>
      <c r="C90" s="77"/>
      <c r="D90" s="14">
        <f>Arequipa!D73+Cusco!D73+'Madre de Dios'!D73+Moquegua!D73+Puno!D73+Tacna!D73</f>
        <v>34128</v>
      </c>
      <c r="E90" s="78">
        <f t="shared" si="8"/>
        <v>1.9944586682219642E-2</v>
      </c>
    </row>
    <row r="91" spans="2:16">
      <c r="B91" s="30" t="s">
        <v>75</v>
      </c>
      <c r="C91" s="77"/>
      <c r="D91" s="14">
        <f>Arequipa!D74+Cusco!D74+'Madre de Dios'!D74+Moquegua!D74+Puno!D74+Tacna!D74</f>
        <v>5145</v>
      </c>
      <c r="E91" s="78">
        <f t="shared" si="8"/>
        <v>3.0067656610413755E-3</v>
      </c>
    </row>
    <row r="92" spans="2:16">
      <c r="B92" s="30" t="s">
        <v>76</v>
      </c>
      <c r="C92" s="77"/>
      <c r="D92" s="14">
        <f>Arequipa!D75+Cusco!D75+'Madre de Dios'!D75+Moquegua!D75+Puno!D75+Tacna!D75</f>
        <v>32840</v>
      </c>
      <c r="E92" s="78">
        <f t="shared" si="8"/>
        <v>1.9191872557550782E-2</v>
      </c>
    </row>
    <row r="93" spans="2:16">
      <c r="B93" s="30" t="s">
        <v>77</v>
      </c>
      <c r="C93" s="77"/>
      <c r="D93" s="14">
        <f>Arequipa!D76+Cusco!D76+'Madre de Dios'!D76+Moquegua!D76+Puno!D76+Tacna!D76</f>
        <v>59409</v>
      </c>
      <c r="E93" s="78">
        <f t="shared" si="8"/>
        <v>3.471893900035123E-2</v>
      </c>
    </row>
    <row r="94" spans="2:16">
      <c r="B94" s="31" t="s">
        <v>78</v>
      </c>
      <c r="C94" s="75"/>
      <c r="D94" s="76">
        <f>Arequipa!D77+Cusco!D77+'Madre de Dios'!D77+Moquegua!D77+Puno!D77+Tacna!D77</f>
        <v>1711141</v>
      </c>
      <c r="E94" s="32">
        <f t="shared" si="8"/>
        <v>1</v>
      </c>
    </row>
    <row r="95" spans="2:16">
      <c r="B95" s="3" t="s">
        <v>28</v>
      </c>
      <c r="C95" s="59"/>
      <c r="D95" s="59"/>
      <c r="E95" s="59"/>
      <c r="J95" s="91" t="s">
        <v>29</v>
      </c>
      <c r="K95" s="91"/>
      <c r="L95" s="91"/>
      <c r="M95" s="91"/>
      <c r="N95" s="91"/>
      <c r="O95" s="91"/>
      <c r="P95" s="91"/>
    </row>
    <row r="96" spans="2:16">
      <c r="B96" s="65" t="s">
        <v>29</v>
      </c>
      <c r="C96" s="66"/>
      <c r="D96" s="66"/>
      <c r="E96" s="66"/>
      <c r="F96" s="66"/>
      <c r="G96" s="66"/>
      <c r="H96" s="66"/>
    </row>
    <row r="98" spans="2:15">
      <c r="B98" s="63" t="s">
        <v>55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100" spans="2:15">
      <c r="B100" s="89" t="s">
        <v>43</v>
      </c>
      <c r="C100" s="89"/>
      <c r="D100" s="89"/>
      <c r="E100" s="89"/>
      <c r="F100" s="89"/>
      <c r="H100" s="70" t="s">
        <v>44</v>
      </c>
      <c r="I100" s="70"/>
      <c r="J100" s="70"/>
      <c r="K100" s="70"/>
      <c r="L100" s="70"/>
      <c r="M100" s="70"/>
      <c r="N100" s="70"/>
      <c r="O100" s="70"/>
    </row>
    <row r="101" spans="2:15">
      <c r="B101" s="90" t="s">
        <v>45</v>
      </c>
      <c r="C101" s="90"/>
      <c r="D101" s="90"/>
      <c r="E101" s="90"/>
      <c r="F101" s="90"/>
      <c r="H101" s="71" t="s">
        <v>56</v>
      </c>
      <c r="I101" s="71"/>
      <c r="J101" s="71"/>
      <c r="K101" s="71"/>
      <c r="L101" s="71"/>
      <c r="M101" s="71"/>
      <c r="N101" s="71"/>
      <c r="O101" s="71"/>
    </row>
    <row r="102" spans="2:15" ht="39">
      <c r="B102" s="50" t="s">
        <v>46</v>
      </c>
      <c r="C102" s="51" t="s">
        <v>47</v>
      </c>
      <c r="D102" s="52" t="s">
        <v>13</v>
      </c>
      <c r="E102" s="51" t="s">
        <v>20</v>
      </c>
      <c r="F102" s="51" t="s">
        <v>24</v>
      </c>
      <c r="G102" s="79" t="s">
        <v>95</v>
      </c>
      <c r="H102" s="50" t="s">
        <v>46</v>
      </c>
      <c r="I102" s="58" t="s">
        <v>48</v>
      </c>
      <c r="J102" s="58" t="s">
        <v>2</v>
      </c>
      <c r="K102" s="58" t="s">
        <v>3</v>
      </c>
      <c r="L102" s="58" t="s">
        <v>4</v>
      </c>
      <c r="M102" s="58" t="s">
        <v>5</v>
      </c>
      <c r="N102" s="58" t="s">
        <v>6</v>
      </c>
      <c r="O102" s="58" t="s">
        <v>7</v>
      </c>
    </row>
    <row r="103" spans="2:15">
      <c r="B103" s="53">
        <v>40179</v>
      </c>
      <c r="C103" s="73">
        <v>218.22724511000004</v>
      </c>
      <c r="D103" s="73">
        <v>108.97158969999998</v>
      </c>
      <c r="E103" s="74">
        <v>99.893585939999909</v>
      </c>
      <c r="F103" s="74">
        <v>9.3620694699999998</v>
      </c>
      <c r="H103" s="53">
        <v>40179</v>
      </c>
      <c r="I103" s="72">
        <f>+SUM(J103:O103)</f>
        <v>700.52799999999991</v>
      </c>
      <c r="J103" s="72">
        <v>250.37899999999999</v>
      </c>
      <c r="K103" s="72">
        <v>206.22300000000001</v>
      </c>
      <c r="L103" s="72">
        <v>19.699000000000002</v>
      </c>
      <c r="M103" s="72">
        <v>39.686</v>
      </c>
      <c r="N103" s="72">
        <v>102.41</v>
      </c>
      <c r="O103" s="72">
        <v>82.131</v>
      </c>
    </row>
    <row r="104" spans="2:15">
      <c r="B104" s="53">
        <v>40210</v>
      </c>
      <c r="C104" s="73">
        <v>160.25363753000002</v>
      </c>
      <c r="D104" s="73">
        <v>93.400162350000016</v>
      </c>
      <c r="E104" s="74">
        <v>54.672572899999999</v>
      </c>
      <c r="F104" s="74">
        <v>12.180902279999994</v>
      </c>
      <c r="H104" s="53">
        <v>40210</v>
      </c>
      <c r="I104" s="72">
        <f t="shared" ref="I104:I167" si="9">+SUM(J104:O104)</f>
        <v>705.3610000000001</v>
      </c>
      <c r="J104" s="72">
        <v>252.095</v>
      </c>
      <c r="K104" s="72">
        <v>207.46600000000001</v>
      </c>
      <c r="L104" s="72">
        <v>19.885000000000002</v>
      </c>
      <c r="M104" s="72">
        <v>40.003</v>
      </c>
      <c r="N104" s="72">
        <v>103.21599999999999</v>
      </c>
      <c r="O104" s="72">
        <v>82.695999999999998</v>
      </c>
    </row>
    <row r="105" spans="2:15">
      <c r="B105" s="53">
        <v>40238</v>
      </c>
      <c r="C105" s="73">
        <v>177.51753311999994</v>
      </c>
      <c r="D105" s="73">
        <v>118.93645665999999</v>
      </c>
      <c r="E105" s="74">
        <v>47.250171729999984</v>
      </c>
      <c r="F105" s="74">
        <v>11.330904730000002</v>
      </c>
      <c r="H105" s="53">
        <v>40238</v>
      </c>
      <c r="I105" s="72">
        <f t="shared" si="9"/>
        <v>712.75800000000004</v>
      </c>
      <c r="J105" s="72">
        <v>254.399</v>
      </c>
      <c r="K105" s="72">
        <v>209.369</v>
      </c>
      <c r="L105" s="72">
        <v>20.154</v>
      </c>
      <c r="M105" s="72">
        <v>40.433</v>
      </c>
      <c r="N105" s="72">
        <v>104.73</v>
      </c>
      <c r="O105" s="72">
        <v>83.673000000000002</v>
      </c>
    </row>
    <row r="106" spans="2:15">
      <c r="B106" s="53">
        <v>40269</v>
      </c>
      <c r="C106" s="73">
        <v>538.08591501000001</v>
      </c>
      <c r="D106" s="73">
        <v>425.41136950000009</v>
      </c>
      <c r="E106" s="74">
        <v>83.49844296000002</v>
      </c>
      <c r="F106" s="74">
        <v>29.176102549999996</v>
      </c>
      <c r="H106" s="53">
        <v>40269</v>
      </c>
      <c r="I106" s="72">
        <f t="shared" si="9"/>
        <v>719.452</v>
      </c>
      <c r="J106" s="72">
        <v>256.55700000000002</v>
      </c>
      <c r="K106" s="72">
        <v>211.19900000000001</v>
      </c>
      <c r="L106" s="72">
        <v>20.413</v>
      </c>
      <c r="M106" s="72">
        <v>40.76</v>
      </c>
      <c r="N106" s="72">
        <v>106.3</v>
      </c>
      <c r="O106" s="72">
        <v>84.222999999999999</v>
      </c>
    </row>
    <row r="107" spans="2:15">
      <c r="B107" s="53">
        <v>40299</v>
      </c>
      <c r="C107" s="73">
        <v>199.34388388000005</v>
      </c>
      <c r="D107" s="73">
        <v>133.10135175000002</v>
      </c>
      <c r="E107" s="74">
        <v>50.437139339999995</v>
      </c>
      <c r="F107" s="74">
        <v>15.805392789999999</v>
      </c>
      <c r="H107" s="53">
        <v>40299</v>
      </c>
      <c r="I107" s="72">
        <f t="shared" si="9"/>
        <v>725.774</v>
      </c>
      <c r="J107" s="72">
        <v>258.50099999999998</v>
      </c>
      <c r="K107" s="72">
        <v>212.971</v>
      </c>
      <c r="L107" s="72">
        <v>20.721</v>
      </c>
      <c r="M107" s="72">
        <v>41.155999999999999</v>
      </c>
      <c r="N107" s="72">
        <v>107.536</v>
      </c>
      <c r="O107" s="72">
        <v>84.888999999999996</v>
      </c>
    </row>
    <row r="108" spans="2:15">
      <c r="B108" s="53">
        <v>40330</v>
      </c>
      <c r="C108" s="73">
        <v>183.03847914000008</v>
      </c>
      <c r="D108" s="73">
        <v>97.942448339999999</v>
      </c>
      <c r="E108" s="74">
        <v>70.770166310000008</v>
      </c>
      <c r="F108" s="74">
        <v>14.325864489999997</v>
      </c>
      <c r="H108" s="53">
        <v>40330</v>
      </c>
      <c r="I108" s="72">
        <f t="shared" si="9"/>
        <v>731.27500000000009</v>
      </c>
      <c r="J108" s="72">
        <v>260.10399999999998</v>
      </c>
      <c r="K108" s="72">
        <v>214.46</v>
      </c>
      <c r="L108" s="72">
        <v>20.962</v>
      </c>
      <c r="M108" s="72">
        <v>41.545999999999999</v>
      </c>
      <c r="N108" s="72">
        <v>108.599</v>
      </c>
      <c r="O108" s="72">
        <v>85.603999999999999</v>
      </c>
    </row>
    <row r="109" spans="2:15">
      <c r="B109" s="53">
        <v>40360</v>
      </c>
      <c r="C109" s="73">
        <v>248.38136422999997</v>
      </c>
      <c r="D109" s="73">
        <v>171.82764922000001</v>
      </c>
      <c r="E109" s="74">
        <v>58.067427070000001</v>
      </c>
      <c r="F109" s="74">
        <v>18.48628794</v>
      </c>
      <c r="H109" s="53">
        <v>40360</v>
      </c>
      <c r="I109" s="72">
        <f t="shared" si="9"/>
        <v>736.80099999999993</v>
      </c>
      <c r="J109" s="72">
        <v>261.976</v>
      </c>
      <c r="K109" s="72">
        <v>216.03899999999999</v>
      </c>
      <c r="L109" s="72">
        <v>21.117000000000001</v>
      </c>
      <c r="M109" s="72">
        <v>41.777000000000001</v>
      </c>
      <c r="N109" s="72">
        <v>109.776</v>
      </c>
      <c r="O109" s="72">
        <v>86.116</v>
      </c>
    </row>
    <row r="110" spans="2:15">
      <c r="B110" s="53">
        <v>40391</v>
      </c>
      <c r="C110" s="73">
        <v>197.33456479000003</v>
      </c>
      <c r="D110" s="73">
        <v>122.67748326</v>
      </c>
      <c r="E110" s="74">
        <v>59.30662504</v>
      </c>
      <c r="F110" s="74">
        <v>15.350456490000001</v>
      </c>
      <c r="H110" s="53">
        <v>40391</v>
      </c>
      <c r="I110" s="72">
        <f t="shared" si="9"/>
        <v>737.65200000000004</v>
      </c>
      <c r="J110" s="72">
        <v>264.012</v>
      </c>
      <c r="K110" s="72">
        <v>212.3</v>
      </c>
      <c r="L110" s="72">
        <v>21.332000000000001</v>
      </c>
      <c r="M110" s="72">
        <v>42.255000000000003</v>
      </c>
      <c r="N110" s="72">
        <v>110.979</v>
      </c>
      <c r="O110" s="72">
        <v>86.774000000000001</v>
      </c>
    </row>
    <row r="111" spans="2:15">
      <c r="B111" s="53">
        <v>40422</v>
      </c>
      <c r="C111" s="73">
        <v>195.84919663999997</v>
      </c>
      <c r="D111" s="73">
        <v>118.06908665999997</v>
      </c>
      <c r="E111" s="74">
        <v>61.720658049999997</v>
      </c>
      <c r="F111" s="74">
        <v>16.059451930000005</v>
      </c>
      <c r="H111" s="53">
        <v>40422</v>
      </c>
      <c r="I111" s="72">
        <f t="shared" si="9"/>
        <v>740.32499999999993</v>
      </c>
      <c r="J111" s="72">
        <v>266.76900000000001</v>
      </c>
      <c r="K111" s="72">
        <v>208.94300000000001</v>
      </c>
      <c r="L111" s="72">
        <v>21.585000000000001</v>
      </c>
      <c r="M111" s="72">
        <v>42.798999999999999</v>
      </c>
      <c r="N111" s="72">
        <v>112.53100000000001</v>
      </c>
      <c r="O111" s="72">
        <v>87.697999999999993</v>
      </c>
    </row>
    <row r="112" spans="2:15">
      <c r="B112" s="53">
        <v>40452</v>
      </c>
      <c r="C112" s="73">
        <v>212.94294836999998</v>
      </c>
      <c r="D112" s="73">
        <v>121.66119688000002</v>
      </c>
      <c r="E112" s="74">
        <v>75.652040159999999</v>
      </c>
      <c r="F112" s="74">
        <v>15.629711329999997</v>
      </c>
      <c r="H112" s="53">
        <v>40452</v>
      </c>
      <c r="I112" s="72">
        <f t="shared" si="9"/>
        <v>746.28399999999999</v>
      </c>
      <c r="J112" s="72">
        <v>268.84699999999998</v>
      </c>
      <c r="K112" s="72">
        <v>210.66399999999999</v>
      </c>
      <c r="L112" s="72">
        <v>21.733000000000001</v>
      </c>
      <c r="M112" s="72">
        <v>43.173999999999999</v>
      </c>
      <c r="N112" s="72">
        <v>113.578</v>
      </c>
      <c r="O112" s="72">
        <v>88.287999999999997</v>
      </c>
    </row>
    <row r="113" spans="2:15">
      <c r="B113" s="53">
        <v>40483</v>
      </c>
      <c r="C113" s="73">
        <v>216.10717373999998</v>
      </c>
      <c r="D113" s="73">
        <v>129.94762352000001</v>
      </c>
      <c r="E113" s="74">
        <v>68.050902899999983</v>
      </c>
      <c r="F113" s="74">
        <v>18.108647319999999</v>
      </c>
      <c r="H113" s="53">
        <v>40483</v>
      </c>
      <c r="I113" s="72">
        <f t="shared" si="9"/>
        <v>753.40199999999993</v>
      </c>
      <c r="J113" s="72">
        <v>271.18700000000001</v>
      </c>
      <c r="K113" s="72">
        <v>212.66200000000001</v>
      </c>
      <c r="L113" s="72">
        <v>21.946999999999999</v>
      </c>
      <c r="M113" s="72">
        <v>43.622</v>
      </c>
      <c r="N113" s="72">
        <v>115.002</v>
      </c>
      <c r="O113" s="72">
        <v>88.981999999999999</v>
      </c>
    </row>
    <row r="114" spans="2:15">
      <c r="B114" s="53">
        <v>40513</v>
      </c>
      <c r="C114" s="73">
        <v>305.91020706999996</v>
      </c>
      <c r="D114" s="73">
        <v>215.20871349999996</v>
      </c>
      <c r="E114" s="74">
        <v>74.763195960000019</v>
      </c>
      <c r="F114" s="74">
        <v>15.938297609999996</v>
      </c>
      <c r="H114" s="53">
        <v>40513</v>
      </c>
      <c r="I114" s="72">
        <f t="shared" si="9"/>
        <v>757.56399999999996</v>
      </c>
      <c r="J114" s="72">
        <v>272.75599999999997</v>
      </c>
      <c r="K114" s="72">
        <v>213.86</v>
      </c>
      <c r="L114" s="72">
        <v>22.15</v>
      </c>
      <c r="M114" s="72">
        <v>43.881</v>
      </c>
      <c r="N114" s="72">
        <v>115.629</v>
      </c>
      <c r="O114" s="72">
        <v>89.287999999999997</v>
      </c>
    </row>
    <row r="115" spans="2:15">
      <c r="B115" s="53">
        <v>40544</v>
      </c>
      <c r="C115" s="73">
        <v>276.66775982000001</v>
      </c>
      <c r="D115" s="73">
        <v>179.62907934000006</v>
      </c>
      <c r="E115" s="74">
        <v>85.392061100000006</v>
      </c>
      <c r="F115" s="74">
        <v>11.646619380000001</v>
      </c>
      <c r="G115" s="54">
        <f>+C115/C103-1</f>
        <v>0.26779660202621502</v>
      </c>
      <c r="H115" s="53">
        <v>40544</v>
      </c>
      <c r="I115" s="72">
        <f t="shared" si="9"/>
        <v>764.83399999999983</v>
      </c>
      <c r="J115" s="72">
        <v>275.00099999999998</v>
      </c>
      <c r="K115" s="72">
        <v>215.536</v>
      </c>
      <c r="L115" s="72">
        <v>22.484999999999999</v>
      </c>
      <c r="M115" s="72">
        <v>44.29</v>
      </c>
      <c r="N115" s="72">
        <v>117.202</v>
      </c>
      <c r="O115" s="72">
        <v>90.32</v>
      </c>
    </row>
    <row r="116" spans="2:15">
      <c r="B116" s="53">
        <v>40575</v>
      </c>
      <c r="C116" s="73">
        <v>250.49275953</v>
      </c>
      <c r="D116" s="73">
        <v>170.37829599000005</v>
      </c>
      <c r="E116" s="74">
        <v>70.556495990000002</v>
      </c>
      <c r="F116" s="74">
        <v>9.5579675500000025</v>
      </c>
      <c r="G116" s="54">
        <f t="shared" ref="G116:G179" si="10">+C116/C104-1</f>
        <v>0.56310186396303741</v>
      </c>
      <c r="H116" s="53">
        <v>40575</v>
      </c>
      <c r="I116" s="72">
        <f t="shared" si="9"/>
        <v>775.17300000000012</v>
      </c>
      <c r="J116" s="72">
        <v>278.28500000000003</v>
      </c>
      <c r="K116" s="72">
        <v>218.935</v>
      </c>
      <c r="L116" s="72">
        <v>22.783000000000001</v>
      </c>
      <c r="M116" s="72">
        <v>44.744</v>
      </c>
      <c r="N116" s="72">
        <v>119.22</v>
      </c>
      <c r="O116" s="72">
        <v>91.206000000000003</v>
      </c>
    </row>
    <row r="117" spans="2:15">
      <c r="B117" s="53">
        <v>40603</v>
      </c>
      <c r="C117" s="73">
        <v>279.81172309000004</v>
      </c>
      <c r="D117" s="73">
        <v>203.26844722999996</v>
      </c>
      <c r="E117" s="74">
        <v>66.014820629999974</v>
      </c>
      <c r="F117" s="74">
        <v>10.528455229999999</v>
      </c>
      <c r="G117" s="54">
        <f t="shared" si="10"/>
        <v>0.57624837486250069</v>
      </c>
      <c r="H117" s="53">
        <v>40603</v>
      </c>
      <c r="I117" s="72">
        <f t="shared" si="9"/>
        <v>784.99</v>
      </c>
      <c r="J117" s="72">
        <v>281.26900000000001</v>
      </c>
      <c r="K117" s="72">
        <v>221.928</v>
      </c>
      <c r="L117" s="72">
        <v>23.178999999999998</v>
      </c>
      <c r="M117" s="72">
        <v>45.344999999999999</v>
      </c>
      <c r="N117" s="72">
        <v>121.113</v>
      </c>
      <c r="O117" s="72">
        <v>92.156000000000006</v>
      </c>
    </row>
    <row r="118" spans="2:15">
      <c r="B118" s="53">
        <v>40634</v>
      </c>
      <c r="C118" s="73">
        <v>863.92628398999977</v>
      </c>
      <c r="D118" s="73">
        <v>770.99069976999976</v>
      </c>
      <c r="E118" s="74">
        <v>53.456268710000018</v>
      </c>
      <c r="F118" s="74">
        <v>39.479315510000006</v>
      </c>
      <c r="G118" s="54">
        <f t="shared" si="10"/>
        <v>0.60555454043792278</v>
      </c>
      <c r="H118" s="53">
        <v>40634</v>
      </c>
      <c r="I118" s="72">
        <f t="shared" si="9"/>
        <v>791.89499999999998</v>
      </c>
      <c r="J118" s="72">
        <v>283.47199999999998</v>
      </c>
      <c r="K118" s="72">
        <v>224.006</v>
      </c>
      <c r="L118" s="72">
        <v>23.484999999999999</v>
      </c>
      <c r="M118" s="72">
        <v>45.954999999999998</v>
      </c>
      <c r="N118" s="72">
        <v>122.29900000000001</v>
      </c>
      <c r="O118" s="72">
        <v>92.677999999999997</v>
      </c>
    </row>
    <row r="119" spans="2:15">
      <c r="B119" s="53">
        <v>40664</v>
      </c>
      <c r="C119" s="73">
        <v>273.08520535000008</v>
      </c>
      <c r="D119" s="73">
        <v>185.50158470000008</v>
      </c>
      <c r="E119" s="74">
        <v>71.767295290000007</v>
      </c>
      <c r="F119" s="74">
        <v>15.816325360000002</v>
      </c>
      <c r="G119" s="54">
        <f t="shared" si="10"/>
        <v>0.36992016025126917</v>
      </c>
      <c r="H119" s="53">
        <v>40664</v>
      </c>
      <c r="I119" s="72">
        <f t="shared" si="9"/>
        <v>799.149</v>
      </c>
      <c r="J119" s="72">
        <v>285.90699999999998</v>
      </c>
      <c r="K119" s="72">
        <v>226.10599999999999</v>
      </c>
      <c r="L119" s="72">
        <v>23.806000000000001</v>
      </c>
      <c r="M119" s="72">
        <v>46.518000000000001</v>
      </c>
      <c r="N119" s="72">
        <v>123.364</v>
      </c>
      <c r="O119" s="72">
        <v>93.447999999999993</v>
      </c>
    </row>
    <row r="120" spans="2:15">
      <c r="B120" s="53">
        <v>40695</v>
      </c>
      <c r="C120" s="73">
        <v>278.95563472999993</v>
      </c>
      <c r="D120" s="73">
        <v>200.07074560000004</v>
      </c>
      <c r="E120" s="74">
        <v>63.170710249999992</v>
      </c>
      <c r="F120" s="74">
        <v>15.714178879999997</v>
      </c>
      <c r="G120" s="54">
        <f t="shared" si="10"/>
        <v>0.5240272757983091</v>
      </c>
      <c r="H120" s="53">
        <v>40695</v>
      </c>
      <c r="I120" s="72">
        <f t="shared" si="9"/>
        <v>805.49499999999989</v>
      </c>
      <c r="J120" s="72">
        <v>288.10899999999998</v>
      </c>
      <c r="K120" s="72">
        <v>227.76</v>
      </c>
      <c r="L120" s="72">
        <v>24.08</v>
      </c>
      <c r="M120" s="72">
        <v>47.155000000000001</v>
      </c>
      <c r="N120" s="72">
        <v>124.39100000000001</v>
      </c>
      <c r="O120" s="72">
        <v>94</v>
      </c>
    </row>
    <row r="121" spans="2:15">
      <c r="B121" s="53">
        <v>40725</v>
      </c>
      <c r="C121" s="73">
        <v>319.87320899000008</v>
      </c>
      <c r="D121" s="73">
        <v>230.24965475000005</v>
      </c>
      <c r="E121" s="74">
        <v>73.812386550000014</v>
      </c>
      <c r="F121" s="74">
        <v>15.81116769</v>
      </c>
      <c r="G121" s="54">
        <f t="shared" si="10"/>
        <v>0.28783095294459771</v>
      </c>
      <c r="H121" s="53">
        <v>40725</v>
      </c>
      <c r="I121" s="72">
        <f t="shared" si="9"/>
        <v>810.79900000000009</v>
      </c>
      <c r="J121" s="72">
        <v>289.62700000000001</v>
      </c>
      <c r="K121" s="72">
        <v>229.386</v>
      </c>
      <c r="L121" s="72">
        <v>24.227</v>
      </c>
      <c r="M121" s="72">
        <v>47.555999999999997</v>
      </c>
      <c r="N121" s="72">
        <v>125.378</v>
      </c>
      <c r="O121" s="72">
        <v>94.625</v>
      </c>
    </row>
    <row r="122" spans="2:15">
      <c r="B122" s="53">
        <v>40756</v>
      </c>
      <c r="C122" s="73">
        <v>278.72616522999999</v>
      </c>
      <c r="D122" s="73">
        <v>181.38753181999994</v>
      </c>
      <c r="E122" s="74">
        <v>68.428408409999975</v>
      </c>
      <c r="F122" s="74">
        <v>28.910224999999997</v>
      </c>
      <c r="G122" s="54">
        <f t="shared" si="10"/>
        <v>0.41245486074178372</v>
      </c>
      <c r="H122" s="53">
        <v>40756</v>
      </c>
      <c r="I122" s="72">
        <f t="shared" si="9"/>
        <v>816.96900000000005</v>
      </c>
      <c r="J122" s="72">
        <v>291.65699999999998</v>
      </c>
      <c r="K122" s="72">
        <v>231.16300000000001</v>
      </c>
      <c r="L122" s="72">
        <v>24.411000000000001</v>
      </c>
      <c r="M122" s="72">
        <v>48.134</v>
      </c>
      <c r="N122" s="72">
        <v>126.515</v>
      </c>
      <c r="O122" s="72">
        <v>95.088999999999999</v>
      </c>
    </row>
    <row r="123" spans="2:15">
      <c r="B123" s="53">
        <v>40787</v>
      </c>
      <c r="C123" s="73">
        <v>272.39585632999996</v>
      </c>
      <c r="D123" s="73">
        <v>178.111391</v>
      </c>
      <c r="E123" s="74">
        <v>77.104947829999944</v>
      </c>
      <c r="F123" s="74">
        <v>17.179517499999999</v>
      </c>
      <c r="G123" s="54">
        <f t="shared" si="10"/>
        <v>0.39084490007229467</v>
      </c>
      <c r="H123" s="53">
        <v>40787</v>
      </c>
      <c r="I123" s="72">
        <f t="shared" si="9"/>
        <v>824.53199999999993</v>
      </c>
      <c r="J123" s="72">
        <v>294.233</v>
      </c>
      <c r="K123" s="72">
        <v>233.28899999999999</v>
      </c>
      <c r="L123" s="72">
        <v>24.66</v>
      </c>
      <c r="M123" s="72">
        <v>48.764000000000003</v>
      </c>
      <c r="N123" s="72">
        <v>127.761</v>
      </c>
      <c r="O123" s="72">
        <v>95.825000000000003</v>
      </c>
    </row>
    <row r="124" spans="2:15">
      <c r="B124" s="53">
        <v>40817</v>
      </c>
      <c r="C124" s="73">
        <v>290.93865684999992</v>
      </c>
      <c r="D124" s="73">
        <v>193.90203854999996</v>
      </c>
      <c r="E124" s="74">
        <v>76.908240460000016</v>
      </c>
      <c r="F124" s="74">
        <v>20.128377839999999</v>
      </c>
      <c r="G124" s="54">
        <f t="shared" si="10"/>
        <v>0.36627514119170623</v>
      </c>
      <c r="H124" s="53">
        <v>40817</v>
      </c>
      <c r="I124" s="72">
        <f t="shared" si="9"/>
        <v>832.08300000000008</v>
      </c>
      <c r="J124" s="72">
        <v>296.428</v>
      </c>
      <c r="K124" s="72">
        <v>235.69300000000001</v>
      </c>
      <c r="L124" s="72">
        <v>24.878</v>
      </c>
      <c r="M124" s="72">
        <v>49.451000000000001</v>
      </c>
      <c r="N124" s="72">
        <v>128.97</v>
      </c>
      <c r="O124" s="72">
        <v>96.662999999999997</v>
      </c>
    </row>
    <row r="125" spans="2:15">
      <c r="B125" s="53">
        <v>40848</v>
      </c>
      <c r="C125" s="73">
        <v>244.17213638999996</v>
      </c>
      <c r="D125" s="73">
        <v>145.70395138999999</v>
      </c>
      <c r="E125" s="74">
        <v>74.645240129999991</v>
      </c>
      <c r="F125" s="74">
        <v>23.822944869999997</v>
      </c>
      <c r="G125" s="54">
        <f t="shared" si="10"/>
        <v>0.12986594643898841</v>
      </c>
      <c r="H125" s="53">
        <v>40848</v>
      </c>
      <c r="I125" s="72">
        <f t="shared" si="9"/>
        <v>838.52400000000011</v>
      </c>
      <c r="J125" s="72">
        <v>298.22800000000001</v>
      </c>
      <c r="K125" s="72">
        <v>237.78</v>
      </c>
      <c r="L125" s="72">
        <v>25.08</v>
      </c>
      <c r="M125" s="72">
        <v>50.104999999999997</v>
      </c>
      <c r="N125" s="72">
        <v>129.94300000000001</v>
      </c>
      <c r="O125" s="72">
        <v>97.388000000000005</v>
      </c>
    </row>
    <row r="126" spans="2:15">
      <c r="B126" s="53">
        <v>40878</v>
      </c>
      <c r="C126" s="73">
        <v>280.09380848000001</v>
      </c>
      <c r="D126" s="73">
        <v>162.74918392000001</v>
      </c>
      <c r="E126" s="74">
        <v>90.469670950000008</v>
      </c>
      <c r="F126" s="74">
        <v>26.874953609999999</v>
      </c>
      <c r="G126" s="54">
        <f t="shared" si="10"/>
        <v>-8.4392079745454596E-2</v>
      </c>
      <c r="H126" s="53">
        <v>40878</v>
      </c>
      <c r="I126" s="72">
        <f t="shared" si="9"/>
        <v>843.42500000000007</v>
      </c>
      <c r="J126" s="72">
        <v>299.75900000000001</v>
      </c>
      <c r="K126" s="72">
        <v>239.32400000000001</v>
      </c>
      <c r="L126" s="72">
        <v>25.22</v>
      </c>
      <c r="M126" s="72">
        <v>50.363999999999997</v>
      </c>
      <c r="N126" s="72">
        <v>130.833</v>
      </c>
      <c r="O126" s="72">
        <v>97.924999999999997</v>
      </c>
    </row>
    <row r="127" spans="2:15">
      <c r="B127" s="53">
        <v>40909</v>
      </c>
      <c r="C127" s="73">
        <v>490.70730542999991</v>
      </c>
      <c r="D127" s="73">
        <v>227.68710041999998</v>
      </c>
      <c r="E127" s="74">
        <v>238.88225163999996</v>
      </c>
      <c r="F127" s="74">
        <v>24.137953370000002</v>
      </c>
      <c r="G127" s="54">
        <f t="shared" si="10"/>
        <v>0.77363385509484006</v>
      </c>
      <c r="H127" s="53">
        <v>40909</v>
      </c>
      <c r="I127" s="72">
        <f t="shared" si="9"/>
        <v>850.03599999999994</v>
      </c>
      <c r="J127" s="72">
        <v>301.59300000000002</v>
      </c>
      <c r="K127" s="72">
        <v>241.22499999999999</v>
      </c>
      <c r="L127" s="72">
        <v>25.417000000000002</v>
      </c>
      <c r="M127" s="72">
        <v>50.94</v>
      </c>
      <c r="N127" s="72">
        <v>132.38399999999999</v>
      </c>
      <c r="O127" s="72">
        <v>98.477000000000004</v>
      </c>
    </row>
    <row r="128" spans="2:15">
      <c r="B128" s="53">
        <v>40940</v>
      </c>
      <c r="C128" s="73">
        <v>236.32272513999996</v>
      </c>
      <c r="D128" s="73">
        <v>143.12748006000001</v>
      </c>
      <c r="E128" s="74">
        <v>74.396764319999988</v>
      </c>
      <c r="F128" s="74">
        <v>18.798480759999997</v>
      </c>
      <c r="G128" s="54">
        <f t="shared" si="10"/>
        <v>-5.6568638616889766E-2</v>
      </c>
      <c r="H128" s="53">
        <v>40940</v>
      </c>
      <c r="I128" s="72">
        <f t="shared" si="9"/>
        <v>854.14400000000012</v>
      </c>
      <c r="J128" s="72">
        <v>303.64</v>
      </c>
      <c r="K128" s="72">
        <v>243.67599999999999</v>
      </c>
      <c r="L128" s="72">
        <v>25.684000000000001</v>
      </c>
      <c r="M128" s="72">
        <v>50.642000000000003</v>
      </c>
      <c r="N128" s="72">
        <v>133.53200000000001</v>
      </c>
      <c r="O128" s="72">
        <v>96.97</v>
      </c>
    </row>
    <row r="129" spans="2:15">
      <c r="B129" s="53">
        <v>40969</v>
      </c>
      <c r="C129" s="73">
        <v>355.23795790000008</v>
      </c>
      <c r="D129" s="73">
        <v>261.98207329000007</v>
      </c>
      <c r="E129" s="74">
        <v>67.978807779999968</v>
      </c>
      <c r="F129" s="74">
        <v>25.277076830000002</v>
      </c>
      <c r="G129" s="54">
        <f t="shared" si="10"/>
        <v>0.26956066735538298</v>
      </c>
      <c r="H129" s="53">
        <v>40969</v>
      </c>
      <c r="I129" s="72">
        <f t="shared" si="9"/>
        <v>863.10199999999986</v>
      </c>
      <c r="J129" s="72">
        <v>306.16399999999999</v>
      </c>
      <c r="K129" s="72">
        <v>246.76599999999999</v>
      </c>
      <c r="L129" s="72">
        <v>26.024000000000001</v>
      </c>
      <c r="M129" s="72">
        <v>51.192999999999998</v>
      </c>
      <c r="N129" s="72">
        <v>135.09200000000001</v>
      </c>
      <c r="O129" s="72">
        <v>97.863</v>
      </c>
    </row>
    <row r="130" spans="2:15">
      <c r="B130" s="53">
        <v>41000</v>
      </c>
      <c r="C130" s="73">
        <v>498.58083315000005</v>
      </c>
      <c r="D130" s="73">
        <v>396.07553619000004</v>
      </c>
      <c r="E130" s="74">
        <v>69.876686959999958</v>
      </c>
      <c r="F130" s="74">
        <v>32.628610000000002</v>
      </c>
      <c r="G130" s="54">
        <f t="shared" si="10"/>
        <v>-0.42288961177644724</v>
      </c>
      <c r="H130" s="53">
        <v>41000</v>
      </c>
      <c r="I130" s="72">
        <f t="shared" si="9"/>
        <v>874.12999999999988</v>
      </c>
      <c r="J130" s="72">
        <v>308.065</v>
      </c>
      <c r="K130" s="72">
        <v>250.20699999999999</v>
      </c>
      <c r="L130" s="72">
        <v>26.928000000000001</v>
      </c>
      <c r="M130" s="72">
        <v>51.588999999999999</v>
      </c>
      <c r="N130" s="72">
        <v>138.762</v>
      </c>
      <c r="O130" s="72">
        <v>98.578999999999994</v>
      </c>
    </row>
    <row r="131" spans="2:15">
      <c r="B131" s="53">
        <v>41030</v>
      </c>
      <c r="C131" s="73">
        <v>242.84977241999988</v>
      </c>
      <c r="D131" s="73">
        <v>131.43447364999997</v>
      </c>
      <c r="E131" s="74">
        <v>77.542748639999928</v>
      </c>
      <c r="F131" s="74">
        <v>33.872550129999993</v>
      </c>
      <c r="G131" s="54">
        <f t="shared" si="10"/>
        <v>-0.11071794567284932</v>
      </c>
      <c r="H131" s="53">
        <v>41030</v>
      </c>
      <c r="I131" s="72">
        <f t="shared" si="9"/>
        <v>883.2360000000001</v>
      </c>
      <c r="J131" s="72">
        <v>310.70299999999997</v>
      </c>
      <c r="K131" s="72">
        <v>253.017</v>
      </c>
      <c r="L131" s="72">
        <v>27.585999999999999</v>
      </c>
      <c r="M131" s="72">
        <v>51.975999999999999</v>
      </c>
      <c r="N131" s="72">
        <v>140.512</v>
      </c>
      <c r="O131" s="72">
        <v>99.441999999999993</v>
      </c>
    </row>
    <row r="132" spans="2:15">
      <c r="B132" s="53">
        <v>41061</v>
      </c>
      <c r="C132" s="73">
        <v>289.94064998000005</v>
      </c>
      <c r="D132" s="73">
        <v>180.17378251000005</v>
      </c>
      <c r="E132" s="74">
        <v>80.248678930000025</v>
      </c>
      <c r="F132" s="74">
        <v>29.518188540000001</v>
      </c>
      <c r="G132" s="54">
        <f t="shared" si="10"/>
        <v>3.9379076391959034E-2</v>
      </c>
      <c r="H132" s="53">
        <v>41061</v>
      </c>
      <c r="I132" s="72">
        <f t="shared" si="9"/>
        <v>890.59999999999991</v>
      </c>
      <c r="J132" s="72">
        <v>312.51799999999997</v>
      </c>
      <c r="K132" s="72">
        <v>254.84399999999999</v>
      </c>
      <c r="L132" s="72">
        <v>28.242000000000001</v>
      </c>
      <c r="M132" s="72">
        <v>52.313000000000002</v>
      </c>
      <c r="N132" s="72">
        <v>142.124</v>
      </c>
      <c r="O132" s="72">
        <v>100.559</v>
      </c>
    </row>
    <row r="133" spans="2:15">
      <c r="B133" s="53">
        <v>41091</v>
      </c>
      <c r="C133" s="73">
        <v>258.60837635999991</v>
      </c>
      <c r="D133" s="73">
        <v>152.00374429999997</v>
      </c>
      <c r="E133" s="74">
        <v>78.643184350000013</v>
      </c>
      <c r="F133" s="74">
        <v>27.961447710000005</v>
      </c>
      <c r="G133" s="54">
        <f t="shared" si="10"/>
        <v>-0.19152848975206127</v>
      </c>
      <c r="H133" s="53">
        <v>41091</v>
      </c>
      <c r="I133" s="72">
        <f t="shared" si="9"/>
        <v>898.65099999999995</v>
      </c>
      <c r="J133" s="72">
        <v>314.74700000000001</v>
      </c>
      <c r="K133" s="72">
        <v>257.27300000000002</v>
      </c>
      <c r="L133" s="72">
        <v>28.716999999999999</v>
      </c>
      <c r="M133" s="72">
        <v>52.764000000000003</v>
      </c>
      <c r="N133" s="72">
        <v>143.84299999999999</v>
      </c>
      <c r="O133" s="72">
        <v>101.307</v>
      </c>
    </row>
    <row r="134" spans="2:15">
      <c r="B134" s="53">
        <v>41122</v>
      </c>
      <c r="C134" s="73">
        <v>255.64845141000006</v>
      </c>
      <c r="D134" s="73">
        <v>126.64949050999998</v>
      </c>
      <c r="E134" s="74">
        <v>101.07294360000004</v>
      </c>
      <c r="F134" s="74">
        <v>27.926017299999998</v>
      </c>
      <c r="G134" s="54">
        <f t="shared" si="10"/>
        <v>-8.2797084374753971E-2</v>
      </c>
      <c r="H134" s="53">
        <v>41122</v>
      </c>
      <c r="I134" s="72">
        <f t="shared" si="9"/>
        <v>907.00500000000011</v>
      </c>
      <c r="J134" s="72">
        <v>317.46199999999999</v>
      </c>
      <c r="K134" s="72">
        <v>259.81400000000002</v>
      </c>
      <c r="L134" s="72">
        <v>29.096</v>
      </c>
      <c r="M134" s="72">
        <v>53.265000000000001</v>
      </c>
      <c r="N134" s="72">
        <v>145.351</v>
      </c>
      <c r="O134" s="72">
        <v>102.017</v>
      </c>
    </row>
    <row r="135" spans="2:15">
      <c r="B135" s="53">
        <v>41153</v>
      </c>
      <c r="C135" s="73">
        <v>257.77620579000001</v>
      </c>
      <c r="D135" s="73">
        <v>141.45912662999999</v>
      </c>
      <c r="E135" s="74">
        <v>87.403243309999965</v>
      </c>
      <c r="F135" s="74">
        <v>28.913835849999991</v>
      </c>
      <c r="G135" s="54">
        <f t="shared" si="10"/>
        <v>-5.3670605481930145E-2</v>
      </c>
      <c r="H135" s="53">
        <v>41153</v>
      </c>
      <c r="I135" s="72">
        <f t="shared" si="9"/>
        <v>916.72699999999998</v>
      </c>
      <c r="J135" s="72">
        <v>319.75299999999999</v>
      </c>
      <c r="K135" s="72">
        <v>262.50900000000001</v>
      </c>
      <c r="L135" s="72">
        <v>29.533999999999999</v>
      </c>
      <c r="M135" s="72">
        <v>53.658999999999999</v>
      </c>
      <c r="N135" s="72">
        <v>148.17099999999999</v>
      </c>
      <c r="O135" s="72">
        <v>103.101</v>
      </c>
    </row>
    <row r="136" spans="2:15">
      <c r="B136" s="53">
        <v>41183</v>
      </c>
      <c r="C136" s="73">
        <v>273.26634041</v>
      </c>
      <c r="D136" s="73">
        <v>163.88176121000004</v>
      </c>
      <c r="E136" s="74">
        <v>79.831050199999964</v>
      </c>
      <c r="F136" s="74">
        <v>29.553528999999997</v>
      </c>
      <c r="G136" s="54">
        <f t="shared" si="10"/>
        <v>-6.0742414333449291E-2</v>
      </c>
      <c r="H136" s="53">
        <v>41183</v>
      </c>
      <c r="I136" s="72">
        <f t="shared" si="9"/>
        <v>925.4770000000002</v>
      </c>
      <c r="J136" s="72">
        <v>322.46800000000002</v>
      </c>
      <c r="K136" s="72">
        <v>265.46100000000001</v>
      </c>
      <c r="L136" s="72">
        <v>29.771999999999998</v>
      </c>
      <c r="M136" s="72">
        <v>54.033999999999999</v>
      </c>
      <c r="N136" s="72">
        <v>149.75700000000001</v>
      </c>
      <c r="O136" s="72">
        <v>103.985</v>
      </c>
    </row>
    <row r="137" spans="2:15">
      <c r="B137" s="53">
        <v>41214</v>
      </c>
      <c r="C137" s="73">
        <v>313.76603508000005</v>
      </c>
      <c r="D137" s="73">
        <v>148.32740085999995</v>
      </c>
      <c r="E137" s="74">
        <v>102.07837666</v>
      </c>
      <c r="F137" s="74">
        <v>63.360257560000022</v>
      </c>
      <c r="G137" s="54">
        <f t="shared" si="10"/>
        <v>0.28501982133965664</v>
      </c>
      <c r="H137" s="53">
        <v>41214</v>
      </c>
      <c r="I137" s="72">
        <f t="shared" si="9"/>
        <v>932.7320000000002</v>
      </c>
      <c r="J137" s="72">
        <v>324.69400000000002</v>
      </c>
      <c r="K137" s="72">
        <v>267.65899999999999</v>
      </c>
      <c r="L137" s="72">
        <v>29.925999999999998</v>
      </c>
      <c r="M137" s="72">
        <v>54.466999999999999</v>
      </c>
      <c r="N137" s="72">
        <v>151.19999999999999</v>
      </c>
      <c r="O137" s="72">
        <v>104.786</v>
      </c>
    </row>
    <row r="138" spans="2:15">
      <c r="B138" s="53">
        <v>41244</v>
      </c>
      <c r="C138" s="73">
        <v>258.11135493</v>
      </c>
      <c r="D138" s="73">
        <v>128.42251190999997</v>
      </c>
      <c r="E138" s="74">
        <v>95.237787650000001</v>
      </c>
      <c r="F138" s="74">
        <v>34.451055369999999</v>
      </c>
      <c r="G138" s="54">
        <f t="shared" si="10"/>
        <v>-7.8482468674667794E-2</v>
      </c>
      <c r="H138" s="53">
        <v>41244</v>
      </c>
      <c r="I138" s="72">
        <f t="shared" si="9"/>
        <v>938.56399999999996</v>
      </c>
      <c r="J138" s="72">
        <v>326.97899999999998</v>
      </c>
      <c r="K138" s="72">
        <v>269.214</v>
      </c>
      <c r="L138" s="72">
        <v>30.064</v>
      </c>
      <c r="M138" s="72">
        <v>54.707000000000001</v>
      </c>
      <c r="N138" s="72">
        <v>152.298</v>
      </c>
      <c r="O138" s="72">
        <v>105.30200000000001</v>
      </c>
    </row>
    <row r="139" spans="2:15">
      <c r="B139" s="53">
        <v>41275</v>
      </c>
      <c r="C139" s="73">
        <v>324.11337516000015</v>
      </c>
      <c r="D139" s="73">
        <v>187.70347890000011</v>
      </c>
      <c r="E139" s="74">
        <v>109.72196428999999</v>
      </c>
      <c r="F139" s="74">
        <v>26.687931970000001</v>
      </c>
      <c r="G139" s="54">
        <f t="shared" si="10"/>
        <v>-0.3394975547062945</v>
      </c>
      <c r="H139" s="53">
        <v>41275</v>
      </c>
      <c r="I139" s="72">
        <f t="shared" si="9"/>
        <v>945.17699999999991</v>
      </c>
      <c r="J139" s="72">
        <v>328.89499999999998</v>
      </c>
      <c r="K139" s="72">
        <v>271.68400000000003</v>
      </c>
      <c r="L139" s="72">
        <v>30.116</v>
      </c>
      <c r="M139" s="72">
        <v>55.006999999999998</v>
      </c>
      <c r="N139" s="72">
        <v>153.553</v>
      </c>
      <c r="O139" s="72">
        <v>105.922</v>
      </c>
    </row>
    <row r="140" spans="2:15">
      <c r="B140" s="53">
        <v>41306</v>
      </c>
      <c r="C140" s="73">
        <v>278.03114338</v>
      </c>
      <c r="D140" s="73">
        <v>159.05133050000001</v>
      </c>
      <c r="E140" s="74">
        <v>91.610709639999996</v>
      </c>
      <c r="F140" s="74">
        <v>27.369103239999994</v>
      </c>
      <c r="G140" s="54">
        <f t="shared" si="10"/>
        <v>0.17648924036100033</v>
      </c>
      <c r="H140" s="53">
        <v>41306</v>
      </c>
      <c r="I140" s="72">
        <f t="shared" si="9"/>
        <v>952.33900000000006</v>
      </c>
      <c r="J140" s="72">
        <v>331.10899999999998</v>
      </c>
      <c r="K140" s="72">
        <v>274.34100000000001</v>
      </c>
      <c r="L140" s="72">
        <v>30.363</v>
      </c>
      <c r="M140" s="72">
        <v>55.377000000000002</v>
      </c>
      <c r="N140" s="72">
        <v>154.68899999999999</v>
      </c>
      <c r="O140" s="72">
        <v>106.46</v>
      </c>
    </row>
    <row r="141" spans="2:15">
      <c r="B141" s="53">
        <v>41334</v>
      </c>
      <c r="C141" s="73">
        <v>279.67160805999998</v>
      </c>
      <c r="D141" s="73">
        <v>164.3014105</v>
      </c>
      <c r="E141" s="74">
        <v>82.902895959999995</v>
      </c>
      <c r="F141" s="74">
        <v>32.467301599999992</v>
      </c>
      <c r="G141" s="54">
        <f t="shared" si="10"/>
        <v>-0.21272036999287147</v>
      </c>
      <c r="H141" s="53">
        <v>41334</v>
      </c>
      <c r="I141" s="72">
        <f t="shared" si="9"/>
        <v>958.44399999999996</v>
      </c>
      <c r="J141" s="72">
        <v>333.18</v>
      </c>
      <c r="K141" s="72">
        <v>276.44600000000003</v>
      </c>
      <c r="L141" s="72">
        <v>30.391999999999999</v>
      </c>
      <c r="M141" s="72">
        <v>55.62</v>
      </c>
      <c r="N141" s="72">
        <v>155.833</v>
      </c>
      <c r="O141" s="72">
        <v>106.973</v>
      </c>
    </row>
    <row r="142" spans="2:15">
      <c r="B142" s="53">
        <v>41365</v>
      </c>
      <c r="C142" s="73">
        <v>303.36340455999988</v>
      </c>
      <c r="D142" s="73">
        <v>171.43067539999996</v>
      </c>
      <c r="E142" s="74">
        <v>85.545762399999973</v>
      </c>
      <c r="F142" s="74">
        <v>46.386966759999986</v>
      </c>
      <c r="G142" s="54">
        <f t="shared" si="10"/>
        <v>-0.39154619594305229</v>
      </c>
      <c r="H142" s="53">
        <v>41365</v>
      </c>
      <c r="I142" s="72">
        <f t="shared" si="9"/>
        <v>968.84199999999987</v>
      </c>
      <c r="J142" s="72">
        <v>337.178</v>
      </c>
      <c r="K142" s="72">
        <v>279.28500000000003</v>
      </c>
      <c r="L142" s="72">
        <v>30.759</v>
      </c>
      <c r="M142" s="72">
        <v>56.237000000000002</v>
      </c>
      <c r="N142" s="72">
        <v>157.52099999999999</v>
      </c>
      <c r="O142" s="72">
        <v>107.86199999999999</v>
      </c>
    </row>
    <row r="143" spans="2:15">
      <c r="B143" s="53">
        <v>41395</v>
      </c>
      <c r="C143" s="73">
        <v>246.12821796999998</v>
      </c>
      <c r="D143" s="73">
        <v>109.29473430999997</v>
      </c>
      <c r="E143" s="74">
        <v>93.339211789999993</v>
      </c>
      <c r="F143" s="74">
        <v>43.494271870000006</v>
      </c>
      <c r="G143" s="54">
        <f t="shared" si="10"/>
        <v>1.3499891382768636E-2</v>
      </c>
      <c r="H143" s="53">
        <v>41395</v>
      </c>
      <c r="I143" s="72">
        <f t="shared" si="9"/>
        <v>975.50700000000018</v>
      </c>
      <c r="J143" s="72">
        <v>339.726</v>
      </c>
      <c r="K143" s="72">
        <v>281.28199999999998</v>
      </c>
      <c r="L143" s="72">
        <v>31.036000000000001</v>
      </c>
      <c r="M143" s="72">
        <v>56.527000000000001</v>
      </c>
      <c r="N143" s="72">
        <v>158.613</v>
      </c>
      <c r="O143" s="72">
        <v>108.32299999999999</v>
      </c>
    </row>
    <row r="144" spans="2:15">
      <c r="B144" s="53">
        <v>41426</v>
      </c>
      <c r="C144" s="73">
        <v>218.48955221</v>
      </c>
      <c r="D144" s="73">
        <v>97.313008430000011</v>
      </c>
      <c r="E144" s="74">
        <v>86.337717590000011</v>
      </c>
      <c r="F144" s="74">
        <v>34.838826189999992</v>
      </c>
      <c r="G144" s="54">
        <f t="shared" si="10"/>
        <v>-0.24643352967211984</v>
      </c>
      <c r="H144" s="53">
        <v>41426</v>
      </c>
      <c r="I144" s="72">
        <f t="shared" si="9"/>
        <v>981.48599999999988</v>
      </c>
      <c r="J144" s="72">
        <v>341.73200000000003</v>
      </c>
      <c r="K144" s="72">
        <v>283.16399999999999</v>
      </c>
      <c r="L144" s="72">
        <v>31.254000000000001</v>
      </c>
      <c r="M144" s="72">
        <v>56.863</v>
      </c>
      <c r="N144" s="72">
        <v>159.61600000000001</v>
      </c>
      <c r="O144" s="72">
        <v>108.857</v>
      </c>
    </row>
    <row r="145" spans="2:15">
      <c r="B145" s="53">
        <v>41456</v>
      </c>
      <c r="C145" s="73">
        <v>238.37941152000002</v>
      </c>
      <c r="D145" s="73">
        <v>108.32161810999997</v>
      </c>
      <c r="E145" s="74">
        <v>95.048693860000071</v>
      </c>
      <c r="F145" s="74">
        <v>35.009099550000002</v>
      </c>
      <c r="G145" s="54">
        <f t="shared" si="10"/>
        <v>-7.8222388326044889E-2</v>
      </c>
      <c r="H145" s="53">
        <v>41456</v>
      </c>
      <c r="I145" s="72">
        <f t="shared" si="9"/>
        <v>988.83899999999994</v>
      </c>
      <c r="J145" s="72">
        <v>344.17899999999997</v>
      </c>
      <c r="K145" s="72">
        <v>285.43099999999998</v>
      </c>
      <c r="L145" s="72">
        <v>31.465</v>
      </c>
      <c r="M145" s="72">
        <v>57.250999999999998</v>
      </c>
      <c r="N145" s="72">
        <v>160.97900000000001</v>
      </c>
      <c r="O145" s="72">
        <v>109.53400000000001</v>
      </c>
    </row>
    <row r="146" spans="2:15">
      <c r="B146" s="53">
        <v>41487</v>
      </c>
      <c r="C146" s="73">
        <v>234.67940559000007</v>
      </c>
      <c r="D146" s="73">
        <v>104.54667368000004</v>
      </c>
      <c r="E146" s="74">
        <v>92.932658110000048</v>
      </c>
      <c r="F146" s="74">
        <v>37.200073799999998</v>
      </c>
      <c r="G146" s="54">
        <f t="shared" si="10"/>
        <v>-8.2022972188360965E-2</v>
      </c>
      <c r="H146" s="53">
        <v>41487</v>
      </c>
      <c r="I146" s="72">
        <f t="shared" si="9"/>
        <v>995.48700000000008</v>
      </c>
      <c r="J146" s="72">
        <v>346.26799999999997</v>
      </c>
      <c r="K146" s="72">
        <v>287.48099999999999</v>
      </c>
      <c r="L146" s="72">
        <v>31.658999999999999</v>
      </c>
      <c r="M146" s="72">
        <v>57.613</v>
      </c>
      <c r="N146" s="72">
        <v>162.286</v>
      </c>
      <c r="O146" s="72">
        <v>110.18</v>
      </c>
    </row>
    <row r="147" spans="2:15">
      <c r="B147" s="53">
        <v>41518</v>
      </c>
      <c r="C147" s="73">
        <v>292.29320877999999</v>
      </c>
      <c r="D147" s="73">
        <v>148.59989942000001</v>
      </c>
      <c r="E147" s="74">
        <v>95.621522339999999</v>
      </c>
      <c r="F147" s="74">
        <v>48.071787019999995</v>
      </c>
      <c r="G147" s="54">
        <f t="shared" si="10"/>
        <v>0.13390298334253403</v>
      </c>
      <c r="H147" s="53">
        <v>41518</v>
      </c>
      <c r="I147" s="72">
        <f t="shared" si="9"/>
        <v>1001.3929999999999</v>
      </c>
      <c r="J147" s="72">
        <v>348.404</v>
      </c>
      <c r="K147" s="72">
        <v>289.04199999999997</v>
      </c>
      <c r="L147" s="72">
        <v>31.774000000000001</v>
      </c>
      <c r="M147" s="72">
        <v>57.932000000000002</v>
      </c>
      <c r="N147" s="72">
        <v>163.44300000000001</v>
      </c>
      <c r="O147" s="72">
        <v>110.798</v>
      </c>
    </row>
    <row r="148" spans="2:15">
      <c r="B148" s="53">
        <v>41548</v>
      </c>
      <c r="C148" s="73">
        <v>235.52651670999995</v>
      </c>
      <c r="D148" s="73">
        <v>102.39636735999999</v>
      </c>
      <c r="E148" s="74">
        <v>94.101258089999973</v>
      </c>
      <c r="F148" s="74">
        <v>39.028891259999995</v>
      </c>
      <c r="G148" s="54">
        <f t="shared" si="10"/>
        <v>-0.13810637506023038</v>
      </c>
      <c r="H148" s="53">
        <v>41548</v>
      </c>
      <c r="I148" s="72">
        <f t="shared" si="9"/>
        <v>1007.206</v>
      </c>
      <c r="J148" s="72">
        <v>350.38</v>
      </c>
      <c r="K148" s="72">
        <v>291.04899999999998</v>
      </c>
      <c r="L148" s="72">
        <v>31.952000000000002</v>
      </c>
      <c r="M148" s="72">
        <v>58.121000000000002</v>
      </c>
      <c r="N148" s="72">
        <v>164.374</v>
      </c>
      <c r="O148" s="72">
        <v>111.33</v>
      </c>
    </row>
    <row r="149" spans="2:15">
      <c r="B149" s="53">
        <v>41579</v>
      </c>
      <c r="C149" s="73">
        <v>280.69749619000027</v>
      </c>
      <c r="D149" s="73">
        <v>115.90258926000001</v>
      </c>
      <c r="E149" s="74">
        <v>108.56720401000017</v>
      </c>
      <c r="F149" s="74">
        <v>56.227702920000041</v>
      </c>
      <c r="G149" s="54">
        <f t="shared" si="10"/>
        <v>-0.10539234714034107</v>
      </c>
      <c r="H149" s="53">
        <v>41579</v>
      </c>
      <c r="I149" s="72">
        <f t="shared" si="9"/>
        <v>1012.6740000000001</v>
      </c>
      <c r="J149" s="72">
        <v>352.37</v>
      </c>
      <c r="K149" s="72">
        <v>292.596</v>
      </c>
      <c r="L149" s="72">
        <v>32.07</v>
      </c>
      <c r="M149" s="72">
        <v>58.372999999999998</v>
      </c>
      <c r="N149" s="72">
        <v>165.35499999999999</v>
      </c>
      <c r="O149" s="72">
        <v>111.91</v>
      </c>
    </row>
    <row r="150" spans="2:15">
      <c r="B150" s="53">
        <v>41609</v>
      </c>
      <c r="C150" s="73">
        <v>301.53543957999995</v>
      </c>
      <c r="D150" s="73">
        <v>115.31331016999999</v>
      </c>
      <c r="E150" s="74">
        <v>134.63179160999994</v>
      </c>
      <c r="F150" s="74">
        <v>51.590337799999979</v>
      </c>
      <c r="G150" s="54">
        <f t="shared" si="10"/>
        <v>0.16823779279984241</v>
      </c>
      <c r="H150" s="53">
        <v>41609</v>
      </c>
      <c r="I150" s="72">
        <f t="shared" si="9"/>
        <v>1017.511</v>
      </c>
      <c r="J150" s="72">
        <v>354.35300000000001</v>
      </c>
      <c r="K150" s="72">
        <v>293.81299999999999</v>
      </c>
      <c r="L150" s="72">
        <v>32.252000000000002</v>
      </c>
      <c r="M150" s="72">
        <v>58.613999999999997</v>
      </c>
      <c r="N150" s="72">
        <v>166.16399999999999</v>
      </c>
      <c r="O150" s="72">
        <v>112.315</v>
      </c>
    </row>
    <row r="151" spans="2:15">
      <c r="B151" s="53">
        <v>41640</v>
      </c>
      <c r="C151" s="73">
        <v>388.10575445000018</v>
      </c>
      <c r="D151" s="73">
        <v>211.52305572000009</v>
      </c>
      <c r="E151" s="74">
        <v>118.39355129000005</v>
      </c>
      <c r="F151" s="74">
        <v>58.189147439999992</v>
      </c>
      <c r="G151" s="54">
        <f t="shared" si="10"/>
        <v>0.19743825523525493</v>
      </c>
      <c r="H151" s="53">
        <v>41640</v>
      </c>
      <c r="I151" s="72">
        <f t="shared" si="9"/>
        <v>1023.014</v>
      </c>
      <c r="J151" s="72">
        <v>355.99299999999999</v>
      </c>
      <c r="K151" s="72">
        <v>295.66300000000001</v>
      </c>
      <c r="L151" s="72">
        <v>32.427999999999997</v>
      </c>
      <c r="M151" s="72">
        <v>58.918999999999997</v>
      </c>
      <c r="N151" s="72">
        <v>167.23400000000001</v>
      </c>
      <c r="O151" s="72">
        <v>112.777</v>
      </c>
    </row>
    <row r="152" spans="2:15">
      <c r="B152" s="53">
        <v>41671</v>
      </c>
      <c r="C152" s="73">
        <v>227.32592046999994</v>
      </c>
      <c r="D152" s="73">
        <v>116.16483071999996</v>
      </c>
      <c r="E152" s="74">
        <v>92.138025250000013</v>
      </c>
      <c r="F152" s="74">
        <v>19.023064499999993</v>
      </c>
      <c r="G152" s="54">
        <f t="shared" si="10"/>
        <v>-0.18237245760881737</v>
      </c>
      <c r="H152" s="53">
        <v>41671</v>
      </c>
      <c r="I152" s="72">
        <f t="shared" si="9"/>
        <v>1029.713</v>
      </c>
      <c r="J152" s="72">
        <v>358.03199999999998</v>
      </c>
      <c r="K152" s="72">
        <v>297.88299999999998</v>
      </c>
      <c r="L152" s="72">
        <v>32.454000000000001</v>
      </c>
      <c r="M152" s="72">
        <v>59.351999999999997</v>
      </c>
      <c r="N152" s="72">
        <v>168.703</v>
      </c>
      <c r="O152" s="72">
        <v>113.289</v>
      </c>
    </row>
    <row r="153" spans="2:15">
      <c r="B153" s="53">
        <v>41699</v>
      </c>
      <c r="C153" s="73">
        <v>285.81256767000002</v>
      </c>
      <c r="D153" s="73">
        <v>165.65613083999995</v>
      </c>
      <c r="E153" s="74">
        <v>97.126342060000027</v>
      </c>
      <c r="F153" s="74">
        <v>23.030094770000002</v>
      </c>
      <c r="G153" s="54">
        <f t="shared" si="10"/>
        <v>2.1957751280503812E-2</v>
      </c>
      <c r="H153" s="53">
        <v>41699</v>
      </c>
      <c r="I153" s="72">
        <f t="shared" si="9"/>
        <v>1036.5329999999999</v>
      </c>
      <c r="J153" s="72">
        <v>360.11200000000002</v>
      </c>
      <c r="K153" s="72">
        <v>300.13600000000002</v>
      </c>
      <c r="L153" s="72">
        <v>32.99</v>
      </c>
      <c r="M153" s="72">
        <v>59.668999999999997</v>
      </c>
      <c r="N153" s="72">
        <v>169.88200000000001</v>
      </c>
      <c r="O153" s="72">
        <v>113.744</v>
      </c>
    </row>
    <row r="154" spans="2:15">
      <c r="B154" s="53">
        <v>41730</v>
      </c>
      <c r="C154" s="73">
        <v>326.90677424000006</v>
      </c>
      <c r="D154" s="73">
        <v>186.53794854999998</v>
      </c>
      <c r="E154" s="74">
        <v>88.184360339999998</v>
      </c>
      <c r="F154" s="74">
        <v>52.184465349999982</v>
      </c>
      <c r="G154" s="54">
        <f t="shared" si="10"/>
        <v>7.7607810718460346E-2</v>
      </c>
      <c r="H154" s="53">
        <v>41730</v>
      </c>
      <c r="I154" s="72">
        <f t="shared" si="9"/>
        <v>1042.5440000000001</v>
      </c>
      <c r="J154" s="72">
        <v>362.40499999999997</v>
      </c>
      <c r="K154" s="72">
        <v>302.06900000000002</v>
      </c>
      <c r="L154" s="72">
        <v>33.090000000000003</v>
      </c>
      <c r="M154" s="72">
        <v>59.896999999999998</v>
      </c>
      <c r="N154" s="72">
        <v>170.95500000000001</v>
      </c>
      <c r="O154" s="72">
        <v>114.128</v>
      </c>
    </row>
    <row r="155" spans="2:15">
      <c r="B155" s="53">
        <v>41760</v>
      </c>
      <c r="C155" s="73">
        <v>273.25156319999996</v>
      </c>
      <c r="D155" s="73">
        <v>111.41313469000002</v>
      </c>
      <c r="E155" s="74">
        <v>89.999768269999976</v>
      </c>
      <c r="F155" s="74">
        <v>71.838660239999982</v>
      </c>
      <c r="G155" s="54">
        <f t="shared" si="10"/>
        <v>0.11020006342103361</v>
      </c>
      <c r="H155" s="53">
        <v>41760</v>
      </c>
      <c r="I155" s="72">
        <f t="shared" si="9"/>
        <v>1049.3239999999998</v>
      </c>
      <c r="J155" s="72">
        <v>364.76100000000002</v>
      </c>
      <c r="K155" s="72">
        <v>303.99</v>
      </c>
      <c r="L155" s="72">
        <v>33.573999999999998</v>
      </c>
      <c r="M155" s="72">
        <v>60.204000000000001</v>
      </c>
      <c r="N155" s="72">
        <v>172.215</v>
      </c>
      <c r="O155" s="72">
        <v>114.58</v>
      </c>
    </row>
    <row r="156" spans="2:15">
      <c r="B156" s="53">
        <v>41791</v>
      </c>
      <c r="C156" s="73">
        <v>257.05519974999999</v>
      </c>
      <c r="D156" s="73">
        <v>112.80496383000001</v>
      </c>
      <c r="E156" s="74">
        <v>85.780500819999972</v>
      </c>
      <c r="F156" s="74">
        <v>58.469735099999994</v>
      </c>
      <c r="G156" s="54">
        <f t="shared" si="10"/>
        <v>0.1765102594147514</v>
      </c>
      <c r="H156" s="53">
        <v>41791</v>
      </c>
      <c r="I156" s="72">
        <f t="shared" si="9"/>
        <v>1055.193</v>
      </c>
      <c r="J156" s="72">
        <v>366.77600000000001</v>
      </c>
      <c r="K156" s="72">
        <v>305.64499999999998</v>
      </c>
      <c r="L156" s="72">
        <v>33.770000000000003</v>
      </c>
      <c r="M156" s="72">
        <v>60.465000000000003</v>
      </c>
      <c r="N156" s="72">
        <v>173.47800000000001</v>
      </c>
      <c r="O156" s="72">
        <v>115.059</v>
      </c>
    </row>
    <row r="157" spans="2:15">
      <c r="B157" s="53">
        <v>41821</v>
      </c>
      <c r="C157" s="73">
        <v>241.72565113000002</v>
      </c>
      <c r="D157" s="73">
        <v>105.00787331999999</v>
      </c>
      <c r="E157" s="74">
        <v>91.735416290000046</v>
      </c>
      <c r="F157" s="74">
        <v>44.982361519999998</v>
      </c>
      <c r="G157" s="54">
        <f t="shared" si="10"/>
        <v>1.4037452264283434E-2</v>
      </c>
      <c r="H157" s="53">
        <v>41821</v>
      </c>
      <c r="I157" s="72">
        <f t="shared" si="9"/>
        <v>1062.7330000000002</v>
      </c>
      <c r="J157" s="72">
        <v>369.14600000000002</v>
      </c>
      <c r="K157" s="72">
        <v>307.67700000000002</v>
      </c>
      <c r="L157" s="72">
        <v>34.212000000000003</v>
      </c>
      <c r="M157" s="72">
        <v>60.805999999999997</v>
      </c>
      <c r="N157" s="72">
        <v>175.09899999999999</v>
      </c>
      <c r="O157" s="72">
        <v>115.79300000000001</v>
      </c>
    </row>
    <row r="158" spans="2:15">
      <c r="B158" s="53">
        <v>41852</v>
      </c>
      <c r="C158" s="73">
        <v>255.65382331999996</v>
      </c>
      <c r="D158" s="73">
        <v>112.36041751999998</v>
      </c>
      <c r="E158" s="74">
        <v>92.909108399999994</v>
      </c>
      <c r="F158" s="74">
        <v>50.384297399999987</v>
      </c>
      <c r="G158" s="54">
        <f t="shared" si="10"/>
        <v>8.9374769282667854E-2</v>
      </c>
      <c r="H158" s="53">
        <v>41852</v>
      </c>
      <c r="I158" s="72">
        <f t="shared" si="9"/>
        <v>1070.3620000000001</v>
      </c>
      <c r="J158" s="72">
        <v>371.47399999999999</v>
      </c>
      <c r="K158" s="72">
        <v>309.90499999999997</v>
      </c>
      <c r="L158" s="72">
        <v>34.475999999999999</v>
      </c>
      <c r="M158" s="72">
        <v>61.167000000000002</v>
      </c>
      <c r="N158" s="72">
        <v>176.93600000000001</v>
      </c>
      <c r="O158" s="72">
        <v>116.404</v>
      </c>
    </row>
    <row r="159" spans="2:15">
      <c r="B159" s="53">
        <v>41883</v>
      </c>
      <c r="C159" s="73">
        <v>275.83924315000002</v>
      </c>
      <c r="D159" s="73">
        <v>118.53941779</v>
      </c>
      <c r="E159" s="74">
        <v>98.560680260000012</v>
      </c>
      <c r="F159" s="74">
        <v>58.739145100000002</v>
      </c>
      <c r="G159" s="54">
        <f t="shared" si="10"/>
        <v>-5.6292671658972226E-2</v>
      </c>
      <c r="H159" s="53">
        <v>41883</v>
      </c>
      <c r="I159" s="72">
        <f t="shared" si="9"/>
        <v>1077.2370000000001</v>
      </c>
      <c r="J159" s="72">
        <v>374.089</v>
      </c>
      <c r="K159" s="72">
        <v>311.61399999999998</v>
      </c>
      <c r="L159" s="72">
        <v>34.807000000000002</v>
      </c>
      <c r="M159" s="72">
        <v>61.411999999999999</v>
      </c>
      <c r="N159" s="72">
        <v>178.35599999999999</v>
      </c>
      <c r="O159" s="72">
        <v>116.959</v>
      </c>
    </row>
    <row r="160" spans="2:15">
      <c r="B160" s="53">
        <v>41913</v>
      </c>
      <c r="C160" s="73">
        <v>260.20715931999996</v>
      </c>
      <c r="D160" s="73">
        <v>121.76747295999999</v>
      </c>
      <c r="E160" s="74">
        <v>100.75011770000003</v>
      </c>
      <c r="F160" s="74">
        <v>37.689568659999999</v>
      </c>
      <c r="G160" s="54">
        <f t="shared" si="10"/>
        <v>0.10478923118618066</v>
      </c>
      <c r="H160" s="53">
        <v>41913</v>
      </c>
      <c r="I160" s="72">
        <f t="shared" si="9"/>
        <v>1084.48</v>
      </c>
      <c r="J160" s="72">
        <v>377.45699999999999</v>
      </c>
      <c r="K160" s="72">
        <v>312.99400000000003</v>
      </c>
      <c r="L160" s="72">
        <v>35.070999999999998</v>
      </c>
      <c r="M160" s="72">
        <v>61.69</v>
      </c>
      <c r="N160" s="72">
        <v>179.828</v>
      </c>
      <c r="O160" s="72">
        <v>117.44</v>
      </c>
    </row>
    <row r="161" spans="2:15">
      <c r="B161" s="53">
        <v>41944</v>
      </c>
      <c r="C161" s="73">
        <v>565.30092514000023</v>
      </c>
      <c r="D161" s="73">
        <v>335.81374466999995</v>
      </c>
      <c r="E161" s="74">
        <v>114.86441767000012</v>
      </c>
      <c r="F161" s="74">
        <v>114.62276280000012</v>
      </c>
      <c r="G161" s="54">
        <f t="shared" si="10"/>
        <v>1.0139150965470525</v>
      </c>
      <c r="H161" s="53">
        <v>41944</v>
      </c>
      <c r="I161" s="72">
        <f t="shared" si="9"/>
        <v>1089.6889999999999</v>
      </c>
      <c r="J161" s="72">
        <v>379.44099999999997</v>
      </c>
      <c r="K161" s="72">
        <v>314.28699999999998</v>
      </c>
      <c r="L161" s="72">
        <v>35.28</v>
      </c>
      <c r="M161" s="72">
        <v>61.969000000000001</v>
      </c>
      <c r="N161" s="72">
        <v>180.71799999999999</v>
      </c>
      <c r="O161" s="72">
        <v>117.994</v>
      </c>
    </row>
    <row r="162" spans="2:15">
      <c r="B162" s="53">
        <v>41974</v>
      </c>
      <c r="C162" s="73">
        <v>346.35723404000015</v>
      </c>
      <c r="D162" s="73">
        <v>143.6318407</v>
      </c>
      <c r="E162" s="74">
        <v>112.82399321000007</v>
      </c>
      <c r="F162" s="74">
        <v>89.901400129999985</v>
      </c>
      <c r="G162" s="54">
        <f t="shared" si="10"/>
        <v>0.14864519580992264</v>
      </c>
      <c r="H162" s="53">
        <v>41974</v>
      </c>
      <c r="I162" s="72">
        <f t="shared" si="9"/>
        <v>1091.6680000000001</v>
      </c>
      <c r="J162" s="72">
        <v>380.07400000000001</v>
      </c>
      <c r="K162" s="72">
        <v>314.73099999999999</v>
      </c>
      <c r="L162" s="72">
        <v>35.320999999999998</v>
      </c>
      <c r="M162" s="72">
        <v>62.142000000000003</v>
      </c>
      <c r="N162" s="72">
        <v>181.19399999999999</v>
      </c>
      <c r="O162" s="72">
        <v>118.206</v>
      </c>
    </row>
    <row r="163" spans="2:15">
      <c r="B163" s="53">
        <v>42005</v>
      </c>
      <c r="C163" s="73">
        <v>312.29081160000004</v>
      </c>
      <c r="D163" s="73">
        <v>161.16886939999998</v>
      </c>
      <c r="E163" s="74">
        <v>127.33130868000001</v>
      </c>
      <c r="F163" s="74">
        <v>23.790633519999997</v>
      </c>
      <c r="G163" s="54">
        <f t="shared" si="10"/>
        <v>-0.19534609312206785</v>
      </c>
      <c r="H163" s="53">
        <v>42005</v>
      </c>
      <c r="I163" s="72">
        <f t="shared" si="9"/>
        <v>1099.2139999999999</v>
      </c>
      <c r="J163" s="72">
        <v>382.584</v>
      </c>
      <c r="K163" s="72">
        <v>317.101</v>
      </c>
      <c r="L163" s="72">
        <v>35.475000000000001</v>
      </c>
      <c r="M163" s="72">
        <v>62.527999999999999</v>
      </c>
      <c r="N163" s="72">
        <v>182.66399999999999</v>
      </c>
      <c r="O163" s="72">
        <v>118.86199999999999</v>
      </c>
    </row>
    <row r="164" spans="2:15">
      <c r="B164" s="53">
        <v>42036</v>
      </c>
      <c r="C164" s="73">
        <v>268.93777922999999</v>
      </c>
      <c r="D164" s="73">
        <v>130.20545118999999</v>
      </c>
      <c r="E164" s="74">
        <v>104.32066809000001</v>
      </c>
      <c r="F164" s="74">
        <v>34.411659950000001</v>
      </c>
      <c r="G164" s="54">
        <f t="shared" si="10"/>
        <v>0.18304933583450089</v>
      </c>
      <c r="H164" s="53">
        <v>42036</v>
      </c>
      <c r="I164" s="72">
        <f t="shared" si="9"/>
        <v>1109.1790000000001</v>
      </c>
      <c r="J164" s="72">
        <v>385.30599999999998</v>
      </c>
      <c r="K164" s="72">
        <v>320.91399999999999</v>
      </c>
      <c r="L164" s="72">
        <v>35.761000000000003</v>
      </c>
      <c r="M164" s="72">
        <v>63.08</v>
      </c>
      <c r="N164" s="72">
        <v>184.59200000000001</v>
      </c>
      <c r="O164" s="72">
        <v>119.526</v>
      </c>
    </row>
    <row r="165" spans="2:15">
      <c r="B165" s="53">
        <v>42064</v>
      </c>
      <c r="C165" s="73">
        <v>293.39616041999989</v>
      </c>
      <c r="D165" s="73">
        <v>173.58389724999995</v>
      </c>
      <c r="E165" s="74">
        <v>96.437493889999999</v>
      </c>
      <c r="F165" s="74">
        <v>23.374769279999999</v>
      </c>
      <c r="G165" s="54">
        <f t="shared" si="10"/>
        <v>2.6533447468118032E-2</v>
      </c>
      <c r="H165" s="53">
        <v>42064</v>
      </c>
      <c r="I165" s="72">
        <f t="shared" si="9"/>
        <v>1118.068</v>
      </c>
      <c r="J165" s="72">
        <v>387.73200000000003</v>
      </c>
      <c r="K165" s="72">
        <v>324.11099999999999</v>
      </c>
      <c r="L165" s="72">
        <v>36.076000000000001</v>
      </c>
      <c r="M165" s="72">
        <v>63.52</v>
      </c>
      <c r="N165" s="72">
        <v>186.471</v>
      </c>
      <c r="O165" s="72">
        <v>120.158</v>
      </c>
    </row>
    <row r="166" spans="2:15">
      <c r="B166" s="53">
        <v>42095</v>
      </c>
      <c r="C166" s="73">
        <v>408.97870855000002</v>
      </c>
      <c r="D166" s="73">
        <v>255.70296504999999</v>
      </c>
      <c r="E166" s="74">
        <v>98.905997330000034</v>
      </c>
      <c r="F166" s="74">
        <v>54.369746169999999</v>
      </c>
      <c r="G166" s="54">
        <f t="shared" si="10"/>
        <v>0.25105608319314454</v>
      </c>
      <c r="H166" s="53">
        <v>42095</v>
      </c>
      <c r="I166" s="72">
        <f t="shared" si="9"/>
        <v>1127.7049999999999</v>
      </c>
      <c r="J166" s="72">
        <v>390.73899999999998</v>
      </c>
      <c r="K166" s="72">
        <v>327.18400000000003</v>
      </c>
      <c r="L166" s="72">
        <v>36.426000000000002</v>
      </c>
      <c r="M166" s="72">
        <v>63.997</v>
      </c>
      <c r="N166" s="72">
        <v>188.45699999999999</v>
      </c>
      <c r="O166" s="72">
        <v>120.902</v>
      </c>
    </row>
    <row r="167" spans="2:15">
      <c r="B167" s="53">
        <v>42125</v>
      </c>
      <c r="C167" s="73">
        <v>248.59123735999998</v>
      </c>
      <c r="D167" s="73">
        <v>112.59264988999999</v>
      </c>
      <c r="E167" s="74">
        <v>95.79426466000001</v>
      </c>
      <c r="F167" s="74">
        <v>40.204322810000008</v>
      </c>
      <c r="G167" s="54">
        <f t="shared" si="10"/>
        <v>-9.0247702707378252E-2</v>
      </c>
      <c r="H167" s="53">
        <v>42125</v>
      </c>
      <c r="I167" s="72">
        <f t="shared" si="9"/>
        <v>1135.1389999999999</v>
      </c>
      <c r="J167" s="72">
        <v>392.95100000000002</v>
      </c>
      <c r="K167" s="72">
        <v>329.54399999999998</v>
      </c>
      <c r="L167" s="72">
        <v>36.649000000000001</v>
      </c>
      <c r="M167" s="72">
        <v>64.403999999999996</v>
      </c>
      <c r="N167" s="72">
        <v>190.08799999999999</v>
      </c>
      <c r="O167" s="72">
        <v>121.503</v>
      </c>
    </row>
    <row r="168" spans="2:15">
      <c r="B168" s="53">
        <v>42156</v>
      </c>
      <c r="C168" s="73">
        <v>257.08113001000004</v>
      </c>
      <c r="D168" s="73">
        <v>104.57699347999998</v>
      </c>
      <c r="E168" s="74">
        <v>113.73572004000003</v>
      </c>
      <c r="F168" s="74">
        <v>38.768416489999993</v>
      </c>
      <c r="G168" s="54">
        <f t="shared" si="10"/>
        <v>1.0087428702187928E-4</v>
      </c>
      <c r="H168" s="53">
        <v>42156</v>
      </c>
      <c r="I168" s="72">
        <f t="shared" ref="I168:I231" si="11">+SUM(J168:O168)</f>
        <v>1141.127</v>
      </c>
      <c r="J168" s="72">
        <v>395.04899999999998</v>
      </c>
      <c r="K168" s="72">
        <v>331.26299999999998</v>
      </c>
      <c r="L168" s="72">
        <v>36.807000000000002</v>
      </c>
      <c r="M168" s="72">
        <v>64.741</v>
      </c>
      <c r="N168" s="72">
        <v>191.32</v>
      </c>
      <c r="O168" s="72">
        <v>121.947</v>
      </c>
    </row>
    <row r="169" spans="2:15">
      <c r="B169" s="53">
        <v>42186</v>
      </c>
      <c r="C169" s="73">
        <v>245.84471420999998</v>
      </c>
      <c r="D169" s="73">
        <v>113.41573845000001</v>
      </c>
      <c r="E169" s="74">
        <v>101.49760794999997</v>
      </c>
      <c r="F169" s="74">
        <v>30.931367810000001</v>
      </c>
      <c r="G169" s="54">
        <f t="shared" si="10"/>
        <v>1.7040239878326924E-2</v>
      </c>
      <c r="H169" s="53">
        <v>42186</v>
      </c>
      <c r="I169" s="72">
        <f t="shared" si="11"/>
        <v>1148.0600000000002</v>
      </c>
      <c r="J169" s="72">
        <v>397.38400000000001</v>
      </c>
      <c r="K169" s="72">
        <v>333.61200000000002</v>
      </c>
      <c r="L169" s="72">
        <v>36.999000000000002</v>
      </c>
      <c r="M169" s="72">
        <v>64.995000000000005</v>
      </c>
      <c r="N169" s="72">
        <v>192.69499999999999</v>
      </c>
      <c r="O169" s="72">
        <v>122.375</v>
      </c>
    </row>
    <row r="170" spans="2:15">
      <c r="B170" s="53">
        <v>42217</v>
      </c>
      <c r="C170" s="73">
        <v>264.82385577000002</v>
      </c>
      <c r="D170" s="73">
        <v>118.50872577000001</v>
      </c>
      <c r="E170" s="74">
        <v>110.88303795</v>
      </c>
      <c r="F170" s="74">
        <v>35.432092050000008</v>
      </c>
      <c r="G170" s="54">
        <f t="shared" si="10"/>
        <v>3.5868943131439179E-2</v>
      </c>
      <c r="H170" s="53">
        <v>42217</v>
      </c>
      <c r="I170" s="72">
        <f t="shared" si="11"/>
        <v>1155.0730000000001</v>
      </c>
      <c r="J170" s="72">
        <v>399.71199999999999</v>
      </c>
      <c r="K170" s="72">
        <v>335.68700000000001</v>
      </c>
      <c r="L170" s="72">
        <v>37.256</v>
      </c>
      <c r="M170" s="72">
        <v>65.325999999999993</v>
      </c>
      <c r="N170" s="72">
        <v>194.18100000000001</v>
      </c>
      <c r="O170" s="72">
        <v>122.911</v>
      </c>
    </row>
    <row r="171" spans="2:15">
      <c r="B171" s="53">
        <v>42248</v>
      </c>
      <c r="C171" s="73">
        <v>283.07923887999999</v>
      </c>
      <c r="D171" s="73">
        <v>124.05920086000005</v>
      </c>
      <c r="E171" s="74">
        <v>114.76032477000001</v>
      </c>
      <c r="F171" s="74">
        <v>44.259713250000011</v>
      </c>
      <c r="G171" s="54">
        <f t="shared" si="10"/>
        <v>2.6247156304960217E-2</v>
      </c>
      <c r="H171" s="53">
        <v>42248</v>
      </c>
      <c r="I171" s="72">
        <f t="shared" si="11"/>
        <v>1162.3829999999998</v>
      </c>
      <c r="J171" s="72">
        <v>402.40199999999999</v>
      </c>
      <c r="K171" s="72">
        <v>337.82900000000001</v>
      </c>
      <c r="L171" s="72">
        <v>37.436</v>
      </c>
      <c r="M171" s="72">
        <v>65.679000000000002</v>
      </c>
      <c r="N171" s="72">
        <v>195.58099999999999</v>
      </c>
      <c r="O171" s="72">
        <v>123.456</v>
      </c>
    </row>
    <row r="172" spans="2:15">
      <c r="B172" s="53">
        <v>42278</v>
      </c>
      <c r="C172" s="73">
        <v>265.56235232999995</v>
      </c>
      <c r="D172" s="73">
        <v>121.87638909000003</v>
      </c>
      <c r="E172" s="74">
        <v>106.36763436999999</v>
      </c>
      <c r="F172" s="74">
        <v>37.318328869999995</v>
      </c>
      <c r="G172" s="54">
        <f t="shared" si="10"/>
        <v>2.0580498338303777E-2</v>
      </c>
      <c r="H172" s="53">
        <v>42278</v>
      </c>
      <c r="I172" s="72">
        <f t="shared" si="11"/>
        <v>1169</v>
      </c>
      <c r="J172" s="72">
        <v>404.78699999999998</v>
      </c>
      <c r="K172" s="72">
        <v>339.76799999999997</v>
      </c>
      <c r="L172" s="72">
        <v>37.619999999999997</v>
      </c>
      <c r="M172" s="72">
        <v>65.998999999999995</v>
      </c>
      <c r="N172" s="72">
        <v>196.85900000000001</v>
      </c>
      <c r="O172" s="72">
        <v>123.967</v>
      </c>
    </row>
    <row r="173" spans="2:15">
      <c r="B173" s="53">
        <v>42309</v>
      </c>
      <c r="C173" s="73">
        <v>286.55229641000005</v>
      </c>
      <c r="D173" s="73">
        <v>124.91358970000002</v>
      </c>
      <c r="E173" s="74">
        <v>120.94662915000001</v>
      </c>
      <c r="F173" s="74">
        <v>40.692077560000008</v>
      </c>
      <c r="G173" s="54">
        <f t="shared" si="10"/>
        <v>-0.49309777559795498</v>
      </c>
      <c r="H173" s="53">
        <v>42309</v>
      </c>
      <c r="I173" s="72">
        <f t="shared" si="11"/>
        <v>1175.155</v>
      </c>
      <c r="J173" s="72">
        <v>407.20299999999997</v>
      </c>
      <c r="K173" s="72">
        <v>341.56400000000002</v>
      </c>
      <c r="L173" s="72">
        <v>37.725999999999999</v>
      </c>
      <c r="M173" s="72">
        <v>66.299000000000007</v>
      </c>
      <c r="N173" s="72">
        <v>197.93899999999999</v>
      </c>
      <c r="O173" s="72">
        <v>124.42400000000001</v>
      </c>
    </row>
    <row r="174" spans="2:15">
      <c r="B174" s="53">
        <v>42339</v>
      </c>
      <c r="C174" s="73">
        <v>289.20393343999996</v>
      </c>
      <c r="D174" s="73">
        <v>129.77964279999998</v>
      </c>
      <c r="E174" s="74">
        <v>108.05812240000002</v>
      </c>
      <c r="F174" s="74">
        <v>51.366168239999993</v>
      </c>
      <c r="G174" s="54">
        <f t="shared" si="10"/>
        <v>-0.16501257944968939</v>
      </c>
      <c r="H174" s="53">
        <v>42339</v>
      </c>
      <c r="I174" s="72">
        <f t="shared" si="11"/>
        <v>1181.489</v>
      </c>
      <c r="J174" s="72">
        <v>409.74099999999999</v>
      </c>
      <c r="K174" s="72">
        <v>343.26900000000001</v>
      </c>
      <c r="L174" s="72">
        <v>37.837000000000003</v>
      </c>
      <c r="M174" s="72">
        <v>66.600999999999999</v>
      </c>
      <c r="N174" s="72">
        <v>199.09800000000001</v>
      </c>
      <c r="O174" s="72">
        <v>124.943</v>
      </c>
    </row>
    <row r="175" spans="2:15">
      <c r="B175" s="53">
        <v>42370</v>
      </c>
      <c r="C175" s="73">
        <v>299.11184497999994</v>
      </c>
      <c r="D175" s="73">
        <v>151.83114965999999</v>
      </c>
      <c r="E175" s="74">
        <v>126.87665421999999</v>
      </c>
      <c r="F175" s="74">
        <v>20.404041100000001</v>
      </c>
      <c r="G175" s="54">
        <f t="shared" si="10"/>
        <v>-4.2200942616526516E-2</v>
      </c>
      <c r="H175" s="53">
        <v>42370</v>
      </c>
      <c r="I175" s="72">
        <f t="shared" si="11"/>
        <v>1191.692</v>
      </c>
      <c r="J175" s="72">
        <v>412.95100000000002</v>
      </c>
      <c r="K175" s="72">
        <v>345.73899999999998</v>
      </c>
      <c r="L175" s="72">
        <v>38.069000000000003</v>
      </c>
      <c r="M175" s="72">
        <v>67.584999999999994</v>
      </c>
      <c r="N175" s="72">
        <v>201.80199999999999</v>
      </c>
      <c r="O175" s="72">
        <v>125.54600000000001</v>
      </c>
    </row>
    <row r="176" spans="2:15">
      <c r="B176" s="53">
        <v>42401</v>
      </c>
      <c r="C176" s="73">
        <v>276.22892345000002</v>
      </c>
      <c r="D176" s="73">
        <v>144.28224967</v>
      </c>
      <c r="E176" s="74">
        <v>108.97888275000001</v>
      </c>
      <c r="F176" s="74">
        <v>22.967791030000001</v>
      </c>
      <c r="G176" s="54">
        <f t="shared" si="10"/>
        <v>2.7110896211292479E-2</v>
      </c>
      <c r="H176" s="53">
        <v>42401</v>
      </c>
      <c r="I176" s="72">
        <f t="shared" si="11"/>
        <v>1200.04</v>
      </c>
      <c r="J176" s="72">
        <v>415.31700000000001</v>
      </c>
      <c r="K176" s="72">
        <v>348.22199999999998</v>
      </c>
      <c r="L176" s="72">
        <v>38.323</v>
      </c>
      <c r="M176" s="72">
        <v>68.278000000000006</v>
      </c>
      <c r="N176" s="72">
        <v>203.773</v>
      </c>
      <c r="O176" s="72">
        <v>126.127</v>
      </c>
    </row>
    <row r="177" spans="2:15">
      <c r="B177" s="53">
        <v>42430</v>
      </c>
      <c r="C177" s="73">
        <v>314.92758279000003</v>
      </c>
      <c r="D177" s="73">
        <v>177.47701215999999</v>
      </c>
      <c r="E177" s="74">
        <v>112.89003786000001</v>
      </c>
      <c r="F177" s="74">
        <v>24.560532770000002</v>
      </c>
      <c r="G177" s="54">
        <f t="shared" si="10"/>
        <v>7.3386858025604962E-2</v>
      </c>
      <c r="H177" s="53">
        <v>42430</v>
      </c>
      <c r="I177" s="72">
        <f t="shared" si="11"/>
        <v>1209.2930000000001</v>
      </c>
      <c r="J177" s="72">
        <v>418.375</v>
      </c>
      <c r="K177" s="72">
        <v>350.99299999999999</v>
      </c>
      <c r="L177" s="72">
        <v>38.533000000000001</v>
      </c>
      <c r="M177" s="72">
        <v>68.67</v>
      </c>
      <c r="N177" s="72">
        <v>205.99600000000001</v>
      </c>
      <c r="O177" s="72">
        <v>126.726</v>
      </c>
    </row>
    <row r="178" spans="2:15">
      <c r="B178" s="53">
        <v>42461</v>
      </c>
      <c r="C178" s="73">
        <v>390.54232559000002</v>
      </c>
      <c r="D178" s="73">
        <v>223.88764103</v>
      </c>
      <c r="E178" s="74">
        <v>108.03385619999995</v>
      </c>
      <c r="F178" s="74">
        <v>58.620828359999997</v>
      </c>
      <c r="G178" s="54">
        <f t="shared" si="10"/>
        <v>-4.5079077650190258E-2</v>
      </c>
      <c r="H178" s="53">
        <v>42461</v>
      </c>
      <c r="I178" s="72">
        <f t="shared" si="11"/>
        <v>1217.6690000000001</v>
      </c>
      <c r="J178" s="72">
        <v>421.21800000000002</v>
      </c>
      <c r="K178" s="72">
        <v>353.31599999999997</v>
      </c>
      <c r="L178" s="72">
        <v>38.85</v>
      </c>
      <c r="M178" s="72">
        <v>68.974000000000004</v>
      </c>
      <c r="N178" s="72">
        <v>208.042</v>
      </c>
      <c r="O178" s="72">
        <v>127.26900000000001</v>
      </c>
    </row>
    <row r="179" spans="2:15">
      <c r="B179" s="53">
        <v>42491</v>
      </c>
      <c r="C179" s="73">
        <v>289.36999041999997</v>
      </c>
      <c r="D179" s="73">
        <v>122.80826693</v>
      </c>
      <c r="E179" s="74">
        <v>115.06153269999999</v>
      </c>
      <c r="F179" s="74">
        <v>51.500190790000005</v>
      </c>
      <c r="G179" s="54">
        <f t="shared" si="10"/>
        <v>0.16403938245395921</v>
      </c>
      <c r="H179" s="53">
        <v>42491</v>
      </c>
      <c r="I179" s="72">
        <f t="shared" si="11"/>
        <v>1222.3589999999999</v>
      </c>
      <c r="J179" s="72">
        <v>422.88299999999998</v>
      </c>
      <c r="K179" s="72">
        <v>354.76</v>
      </c>
      <c r="L179" s="72">
        <v>39.093000000000004</v>
      </c>
      <c r="M179" s="72">
        <v>69.177000000000007</v>
      </c>
      <c r="N179" s="72">
        <v>208.886</v>
      </c>
      <c r="O179" s="72">
        <v>127.56</v>
      </c>
    </row>
    <row r="180" spans="2:15">
      <c r="B180" s="53">
        <v>42522</v>
      </c>
      <c r="C180" s="73">
        <v>253.46893729999999</v>
      </c>
      <c r="D180" s="73">
        <v>109.23122905999999</v>
      </c>
      <c r="E180" s="74">
        <v>101.19430764999998</v>
      </c>
      <c r="F180" s="74">
        <v>43.043400590000012</v>
      </c>
      <c r="G180" s="54">
        <f t="shared" ref="G180:G243" si="12">+C180/C168-1</f>
        <v>-1.405078898579426E-2</v>
      </c>
      <c r="H180" s="53">
        <v>42522</v>
      </c>
      <c r="I180" s="72">
        <f t="shared" si="11"/>
        <v>1228.674</v>
      </c>
      <c r="J180" s="72">
        <v>425.13299999999998</v>
      </c>
      <c r="K180" s="72">
        <v>356.53100000000001</v>
      </c>
      <c r="L180" s="72">
        <v>39.268999999999998</v>
      </c>
      <c r="M180" s="72">
        <v>69.436000000000007</v>
      </c>
      <c r="N180" s="72">
        <v>210.25700000000001</v>
      </c>
      <c r="O180" s="72">
        <v>128.048</v>
      </c>
    </row>
    <row r="181" spans="2:15">
      <c r="B181" s="53">
        <v>42552</v>
      </c>
      <c r="C181" s="73">
        <v>260.76556098000003</v>
      </c>
      <c r="D181" s="73">
        <v>118.11422336</v>
      </c>
      <c r="E181" s="74">
        <v>98.22897141</v>
      </c>
      <c r="F181" s="74">
        <v>44.422366210000007</v>
      </c>
      <c r="G181" s="54">
        <f t="shared" si="12"/>
        <v>6.0692160162755027E-2</v>
      </c>
      <c r="H181" s="53">
        <v>42552</v>
      </c>
      <c r="I181" s="72">
        <f t="shared" si="11"/>
        <v>1234.9069999999999</v>
      </c>
      <c r="J181" s="72">
        <v>427.2</v>
      </c>
      <c r="K181" s="72">
        <v>358.16300000000001</v>
      </c>
      <c r="L181" s="72">
        <v>39.485999999999997</v>
      </c>
      <c r="M181" s="72">
        <v>69.748999999999995</v>
      </c>
      <c r="N181" s="72">
        <v>211.797</v>
      </c>
      <c r="O181" s="72">
        <v>128.512</v>
      </c>
    </row>
    <row r="182" spans="2:15">
      <c r="B182" s="53">
        <v>42583</v>
      </c>
      <c r="C182" s="73">
        <v>297.74195700999996</v>
      </c>
      <c r="D182" s="73">
        <v>130.20698290999997</v>
      </c>
      <c r="E182" s="74">
        <v>108.58638619999996</v>
      </c>
      <c r="F182" s="74">
        <v>58.948587900000021</v>
      </c>
      <c r="G182" s="54">
        <f t="shared" si="12"/>
        <v>0.12430187282141736</v>
      </c>
      <c r="H182" s="53">
        <v>42583</v>
      </c>
      <c r="I182" s="72">
        <f t="shared" si="11"/>
        <v>1240.865</v>
      </c>
      <c r="J182" s="72">
        <v>429.23899999999998</v>
      </c>
      <c r="K182" s="72">
        <v>359.74299999999999</v>
      </c>
      <c r="L182" s="72">
        <v>39.598999999999997</v>
      </c>
      <c r="M182" s="72">
        <v>70.010999999999996</v>
      </c>
      <c r="N182" s="72">
        <v>213.27500000000001</v>
      </c>
      <c r="O182" s="72">
        <v>128.99799999999999</v>
      </c>
    </row>
    <row r="183" spans="2:15">
      <c r="B183" s="53">
        <v>42614</v>
      </c>
      <c r="C183" s="73">
        <v>279.20917768999999</v>
      </c>
      <c r="D183" s="73">
        <v>128.49518082999998</v>
      </c>
      <c r="E183" s="74">
        <v>103.57679983</v>
      </c>
      <c r="F183" s="74">
        <v>47.137197029999996</v>
      </c>
      <c r="G183" s="54">
        <f t="shared" si="12"/>
        <v>-1.3671299969972517E-2</v>
      </c>
      <c r="H183" s="53">
        <v>42614</v>
      </c>
      <c r="I183" s="72">
        <f t="shared" si="11"/>
        <v>1248.3249999999998</v>
      </c>
      <c r="J183" s="72">
        <v>431.69099999999997</v>
      </c>
      <c r="K183" s="72">
        <v>361.84300000000002</v>
      </c>
      <c r="L183" s="72">
        <v>39.872</v>
      </c>
      <c r="M183" s="72">
        <v>70.394000000000005</v>
      </c>
      <c r="N183" s="72">
        <v>214.755</v>
      </c>
      <c r="O183" s="72">
        <v>129.77000000000001</v>
      </c>
    </row>
    <row r="184" spans="2:15">
      <c r="B184" s="53">
        <v>42644</v>
      </c>
      <c r="C184" s="73">
        <v>290.17053067999996</v>
      </c>
      <c r="D184" s="73">
        <v>124.19736467999998</v>
      </c>
      <c r="E184" s="74">
        <v>123.40526197999998</v>
      </c>
      <c r="F184" s="74">
        <v>42.567904020000007</v>
      </c>
      <c r="G184" s="54">
        <f t="shared" si="12"/>
        <v>9.266440869382242E-2</v>
      </c>
      <c r="H184" s="53">
        <v>42644</v>
      </c>
      <c r="I184" s="72">
        <f t="shared" si="11"/>
        <v>1256.8639999999998</v>
      </c>
      <c r="J184" s="72">
        <v>434.68599999999998</v>
      </c>
      <c r="K184" s="72">
        <v>364.21499999999997</v>
      </c>
      <c r="L184" s="72">
        <v>40.194000000000003</v>
      </c>
      <c r="M184" s="72">
        <v>70.960999999999999</v>
      </c>
      <c r="N184" s="72">
        <v>216.316</v>
      </c>
      <c r="O184" s="72">
        <v>130.49199999999999</v>
      </c>
    </row>
    <row r="185" spans="2:15">
      <c r="B185" s="53">
        <v>42675</v>
      </c>
      <c r="C185" s="73">
        <v>289.57307819000005</v>
      </c>
      <c r="D185" s="73">
        <v>125.43660709999999</v>
      </c>
      <c r="E185" s="74">
        <v>111.47230069000001</v>
      </c>
      <c r="F185" s="74">
        <v>52.664170399999989</v>
      </c>
      <c r="G185" s="54">
        <f t="shared" si="12"/>
        <v>1.0541816687023919E-2</v>
      </c>
      <c r="H185" s="53">
        <v>42675</v>
      </c>
      <c r="I185" s="72">
        <f t="shared" si="11"/>
        <v>1261.3879999999999</v>
      </c>
      <c r="J185" s="72">
        <v>436.59100000000001</v>
      </c>
      <c r="K185" s="72">
        <v>365.27699999999999</v>
      </c>
      <c r="L185" s="72">
        <v>40.301000000000002</v>
      </c>
      <c r="M185" s="72">
        <v>71.224000000000004</v>
      </c>
      <c r="N185" s="72">
        <v>217.167</v>
      </c>
      <c r="O185" s="72">
        <v>130.828</v>
      </c>
    </row>
    <row r="186" spans="2:15">
      <c r="B186" s="53">
        <v>42705</v>
      </c>
      <c r="C186" s="73">
        <v>280.83748843999996</v>
      </c>
      <c r="D186" s="73">
        <v>129.4869458</v>
      </c>
      <c r="E186" s="74">
        <v>108.48758396999999</v>
      </c>
      <c r="F186" s="74">
        <v>42.86295866999999</v>
      </c>
      <c r="G186" s="54">
        <f t="shared" si="12"/>
        <v>-2.8929222713133473E-2</v>
      </c>
      <c r="H186" s="53">
        <v>42705</v>
      </c>
      <c r="I186" s="72">
        <f t="shared" si="11"/>
        <v>1267.557</v>
      </c>
      <c r="J186" s="72">
        <v>439.09899999999999</v>
      </c>
      <c r="K186" s="72">
        <v>366.60500000000002</v>
      </c>
      <c r="L186" s="72">
        <v>40.484000000000002</v>
      </c>
      <c r="M186" s="72">
        <v>71.525000000000006</v>
      </c>
      <c r="N186" s="72">
        <v>218.584</v>
      </c>
      <c r="O186" s="72">
        <v>131.26</v>
      </c>
    </row>
    <row r="187" spans="2:15">
      <c r="B187" s="53">
        <v>42736</v>
      </c>
      <c r="C187" s="73">
        <v>478.18607137999993</v>
      </c>
      <c r="D187" s="73">
        <v>320.07629504999994</v>
      </c>
      <c r="E187" s="74">
        <v>136.46148332999999</v>
      </c>
      <c r="F187" s="74">
        <v>21.648292999999999</v>
      </c>
      <c r="G187" s="54">
        <f t="shared" si="12"/>
        <v>0.598686509429186</v>
      </c>
      <c r="H187" s="53">
        <v>42736</v>
      </c>
      <c r="I187" s="72">
        <f t="shared" si="11"/>
        <v>1275.4059999999997</v>
      </c>
      <c r="J187" s="72">
        <v>441.59300000000002</v>
      </c>
      <c r="K187" s="72">
        <v>368.70699999999999</v>
      </c>
      <c r="L187" s="72">
        <v>40.704000000000001</v>
      </c>
      <c r="M187" s="72">
        <v>72.067999999999998</v>
      </c>
      <c r="N187" s="72">
        <v>220.42599999999999</v>
      </c>
      <c r="O187" s="72">
        <v>131.90799999999999</v>
      </c>
    </row>
    <row r="188" spans="2:15">
      <c r="B188" s="53">
        <v>42767</v>
      </c>
      <c r="C188" s="73">
        <v>293.94429028999991</v>
      </c>
      <c r="D188" s="73">
        <v>141.18766878999995</v>
      </c>
      <c r="E188" s="74">
        <v>111.14626964000001</v>
      </c>
      <c r="F188" s="74">
        <v>41.610351859999994</v>
      </c>
      <c r="G188" s="54">
        <f t="shared" si="12"/>
        <v>6.4132917794202493E-2</v>
      </c>
      <c r="H188" s="53">
        <v>42767</v>
      </c>
      <c r="I188" s="72">
        <f t="shared" si="11"/>
        <v>1282.4279999999999</v>
      </c>
      <c r="J188" s="72">
        <v>444.00099999999998</v>
      </c>
      <c r="K188" s="72">
        <v>370.44499999999999</v>
      </c>
      <c r="L188" s="72">
        <v>41.085999999999999</v>
      </c>
      <c r="M188" s="72">
        <v>72.491</v>
      </c>
      <c r="N188" s="72">
        <v>221.90600000000001</v>
      </c>
      <c r="O188" s="72">
        <v>132.499</v>
      </c>
    </row>
    <row r="189" spans="2:15">
      <c r="B189" s="53">
        <v>42795</v>
      </c>
      <c r="C189" s="73">
        <v>381.08617120999997</v>
      </c>
      <c r="D189" s="73">
        <v>253.61765977999994</v>
      </c>
      <c r="E189" s="74">
        <v>106.43947744999997</v>
      </c>
      <c r="F189" s="74">
        <v>21.029033980000005</v>
      </c>
      <c r="G189" s="54">
        <f t="shared" si="12"/>
        <v>0.21007556033640862</v>
      </c>
      <c r="H189" s="53">
        <v>42795</v>
      </c>
      <c r="I189" s="72">
        <f t="shared" si="11"/>
        <v>1291.174</v>
      </c>
      <c r="J189" s="72">
        <v>446.904</v>
      </c>
      <c r="K189" s="72">
        <v>373.09899999999999</v>
      </c>
      <c r="L189" s="72">
        <v>41.472999999999999</v>
      </c>
      <c r="M189" s="72">
        <v>72.921000000000006</v>
      </c>
      <c r="N189" s="72">
        <v>223.59700000000001</v>
      </c>
      <c r="O189" s="72">
        <v>133.18</v>
      </c>
    </row>
    <row r="190" spans="2:15">
      <c r="B190" s="53">
        <v>42826</v>
      </c>
      <c r="C190" s="73">
        <v>363.01463935999993</v>
      </c>
      <c r="D190" s="73">
        <v>233.69857083000002</v>
      </c>
      <c r="E190" s="74">
        <v>91.870863650000004</v>
      </c>
      <c r="F190" s="74">
        <v>37.445204879999999</v>
      </c>
      <c r="G190" s="54">
        <f t="shared" si="12"/>
        <v>-7.0485794819840519E-2</v>
      </c>
      <c r="H190" s="53">
        <v>42826</v>
      </c>
      <c r="I190" s="72">
        <f t="shared" si="11"/>
        <v>1298.3979999999999</v>
      </c>
      <c r="J190" s="72">
        <v>449.452</v>
      </c>
      <c r="K190" s="72">
        <v>374.89400000000001</v>
      </c>
      <c r="L190" s="72">
        <v>41.792000000000002</v>
      </c>
      <c r="M190" s="72">
        <v>73.173000000000002</v>
      </c>
      <c r="N190" s="72">
        <v>225.40100000000001</v>
      </c>
      <c r="O190" s="72">
        <v>133.68600000000001</v>
      </c>
    </row>
    <row r="191" spans="2:15">
      <c r="B191" s="53">
        <v>42856</v>
      </c>
      <c r="C191" s="73">
        <v>300.53581671000006</v>
      </c>
      <c r="D191" s="73">
        <v>119.45308109999999</v>
      </c>
      <c r="E191" s="74">
        <v>108.16995537000001</v>
      </c>
      <c r="F191" s="74">
        <v>72.912780240000004</v>
      </c>
      <c r="G191" s="54">
        <f t="shared" si="12"/>
        <v>3.858667677941896E-2</v>
      </c>
      <c r="H191" s="53">
        <v>42856</v>
      </c>
      <c r="I191" s="72">
        <f t="shared" si="11"/>
        <v>1306.5450000000001</v>
      </c>
      <c r="J191" s="72">
        <v>452.59800000000001</v>
      </c>
      <c r="K191" s="72">
        <v>377.178</v>
      </c>
      <c r="L191" s="72">
        <v>42.124000000000002</v>
      </c>
      <c r="M191" s="72">
        <v>73.537000000000006</v>
      </c>
      <c r="N191" s="72">
        <v>226.88200000000001</v>
      </c>
      <c r="O191" s="72">
        <v>134.226</v>
      </c>
    </row>
    <row r="192" spans="2:15">
      <c r="B192" s="53">
        <v>42887</v>
      </c>
      <c r="C192" s="73">
        <v>244.74727249999998</v>
      </c>
      <c r="D192" s="73">
        <v>106.64141909999999</v>
      </c>
      <c r="E192" s="74">
        <v>102.82308440999999</v>
      </c>
      <c r="F192" s="74">
        <v>35.282768990000001</v>
      </c>
      <c r="G192" s="54">
        <f t="shared" si="12"/>
        <v>-3.4409205691651512E-2</v>
      </c>
      <c r="H192" s="53">
        <v>42887</v>
      </c>
      <c r="I192" s="72">
        <f t="shared" si="11"/>
        <v>1312.2730000000001</v>
      </c>
      <c r="J192" s="72">
        <v>454.63499999999999</v>
      </c>
      <c r="K192" s="72">
        <v>378.58199999999999</v>
      </c>
      <c r="L192" s="72">
        <v>42.396999999999998</v>
      </c>
      <c r="M192" s="72">
        <v>73.89</v>
      </c>
      <c r="N192" s="72">
        <v>228.26</v>
      </c>
      <c r="O192" s="72">
        <v>134.50899999999999</v>
      </c>
    </row>
    <row r="193" spans="2:15">
      <c r="B193" s="53">
        <v>42917</v>
      </c>
      <c r="C193" s="73">
        <v>257.14880531999995</v>
      </c>
      <c r="D193" s="73">
        <v>109.78445688999997</v>
      </c>
      <c r="E193" s="74">
        <v>113.68988463999999</v>
      </c>
      <c r="F193" s="74">
        <v>33.674463790000004</v>
      </c>
      <c r="G193" s="54">
        <f t="shared" si="12"/>
        <v>-1.386975966614501E-2</v>
      </c>
      <c r="H193" s="53">
        <v>42917</v>
      </c>
      <c r="I193" s="72">
        <f t="shared" si="11"/>
        <v>1321.181</v>
      </c>
      <c r="J193" s="72">
        <v>458.09500000000003</v>
      </c>
      <c r="K193" s="72">
        <v>380.57400000000001</v>
      </c>
      <c r="L193" s="72">
        <v>42.835999999999999</v>
      </c>
      <c r="M193" s="72">
        <v>74.156000000000006</v>
      </c>
      <c r="N193" s="72">
        <v>230.52500000000001</v>
      </c>
      <c r="O193" s="72">
        <v>134.995</v>
      </c>
    </row>
    <row r="194" spans="2:15">
      <c r="B194" s="53">
        <v>42948</v>
      </c>
      <c r="C194" s="73">
        <v>292.66812704999995</v>
      </c>
      <c r="D194" s="73">
        <v>121.70248785999998</v>
      </c>
      <c r="E194" s="74">
        <v>118.51674159999999</v>
      </c>
      <c r="F194" s="74">
        <v>52.448897590000001</v>
      </c>
      <c r="G194" s="54">
        <f t="shared" si="12"/>
        <v>-1.7041031136332596E-2</v>
      </c>
      <c r="H194" s="53">
        <v>42948</v>
      </c>
      <c r="I194" s="72">
        <f t="shared" si="11"/>
        <v>1329.9799999999998</v>
      </c>
      <c r="J194" s="72">
        <v>461.82</v>
      </c>
      <c r="K194" s="72">
        <v>382.42599999999999</v>
      </c>
      <c r="L194" s="72">
        <v>43.16</v>
      </c>
      <c r="M194" s="72">
        <v>74.472999999999999</v>
      </c>
      <c r="N194" s="72">
        <v>232.52</v>
      </c>
      <c r="O194" s="72">
        <v>135.58099999999999</v>
      </c>
    </row>
    <row r="195" spans="2:15">
      <c r="B195" s="53">
        <v>42979</v>
      </c>
      <c r="C195" s="73">
        <v>278.86750476000003</v>
      </c>
      <c r="D195" s="73">
        <v>123.42760034</v>
      </c>
      <c r="E195" s="74">
        <v>124.21502595000001</v>
      </c>
      <c r="F195" s="74">
        <v>31.22487847</v>
      </c>
      <c r="G195" s="54">
        <f t="shared" si="12"/>
        <v>-1.2237166873479977E-3</v>
      </c>
      <c r="H195" s="53">
        <v>42979</v>
      </c>
      <c r="I195" s="72">
        <f t="shared" si="11"/>
        <v>1338.7950000000001</v>
      </c>
      <c r="J195" s="72">
        <v>465.47199999999998</v>
      </c>
      <c r="K195" s="72">
        <v>384.43299999999999</v>
      </c>
      <c r="L195" s="72">
        <v>43.433</v>
      </c>
      <c r="M195" s="72">
        <v>74.789000000000001</v>
      </c>
      <c r="N195" s="72">
        <v>234.48099999999999</v>
      </c>
      <c r="O195" s="72">
        <v>136.18700000000001</v>
      </c>
    </row>
    <row r="196" spans="2:15">
      <c r="B196" s="53">
        <v>43009</v>
      </c>
      <c r="C196" s="73">
        <v>280.4382071</v>
      </c>
      <c r="D196" s="73">
        <v>125.61897327999999</v>
      </c>
      <c r="E196" s="74">
        <v>119.73278052000003</v>
      </c>
      <c r="F196" s="74">
        <v>35.086453300000002</v>
      </c>
      <c r="G196" s="54">
        <f t="shared" si="12"/>
        <v>-3.3540013719493666E-2</v>
      </c>
      <c r="H196" s="53">
        <v>43009</v>
      </c>
      <c r="I196" s="72">
        <f t="shared" si="11"/>
        <v>1347.075</v>
      </c>
      <c r="J196" s="72">
        <v>468.83199999999999</v>
      </c>
      <c r="K196" s="72">
        <v>386.51299999999998</v>
      </c>
      <c r="L196" s="72">
        <v>43.762999999999998</v>
      </c>
      <c r="M196" s="72">
        <v>75.097999999999999</v>
      </c>
      <c r="N196" s="72">
        <v>236.096</v>
      </c>
      <c r="O196" s="72">
        <v>136.773</v>
      </c>
    </row>
    <row r="197" spans="2:15">
      <c r="B197" s="53">
        <v>43040</v>
      </c>
      <c r="C197" s="73">
        <v>326.02983419999998</v>
      </c>
      <c r="D197" s="73">
        <v>133.28329725</v>
      </c>
      <c r="E197" s="74">
        <v>122.62332279999998</v>
      </c>
      <c r="F197" s="74">
        <v>70.123214149999995</v>
      </c>
      <c r="G197" s="54">
        <f t="shared" si="12"/>
        <v>0.1258982921957934</v>
      </c>
      <c r="H197" s="53">
        <v>43040</v>
      </c>
      <c r="I197" s="72">
        <f t="shared" si="11"/>
        <v>1353.3490000000002</v>
      </c>
      <c r="J197" s="72">
        <v>471.25099999999998</v>
      </c>
      <c r="K197" s="72">
        <v>387.88</v>
      </c>
      <c r="L197" s="72">
        <v>44.012999999999998</v>
      </c>
      <c r="M197" s="72">
        <v>75.447000000000003</v>
      </c>
      <c r="N197" s="72">
        <v>237.386</v>
      </c>
      <c r="O197" s="72">
        <v>137.37200000000001</v>
      </c>
    </row>
    <row r="198" spans="2:15">
      <c r="B198" s="53">
        <v>43070</v>
      </c>
      <c r="C198" s="73">
        <v>659.84136379999995</v>
      </c>
      <c r="D198" s="73">
        <v>363.27421828999991</v>
      </c>
      <c r="E198" s="74">
        <v>122.23243677999999</v>
      </c>
      <c r="F198" s="74">
        <v>174.33470872999996</v>
      </c>
      <c r="G198" s="54">
        <f t="shared" si="12"/>
        <v>1.349548728217504</v>
      </c>
      <c r="H198" s="53">
        <v>43070</v>
      </c>
      <c r="I198" s="72">
        <f t="shared" si="11"/>
        <v>1359.4580000000001</v>
      </c>
      <c r="J198" s="72">
        <v>473.63400000000001</v>
      </c>
      <c r="K198" s="72">
        <v>389.27800000000002</v>
      </c>
      <c r="L198" s="72">
        <v>44.258000000000003</v>
      </c>
      <c r="M198" s="72">
        <v>75.742000000000004</v>
      </c>
      <c r="N198" s="72">
        <v>238.58600000000001</v>
      </c>
      <c r="O198" s="72">
        <v>137.96</v>
      </c>
    </row>
    <row r="199" spans="2:15">
      <c r="B199" s="53">
        <v>43101</v>
      </c>
      <c r="C199" s="73">
        <v>319.39325969999993</v>
      </c>
      <c r="D199" s="73">
        <v>159.95886729</v>
      </c>
      <c r="E199" s="74">
        <v>136.92659967999998</v>
      </c>
      <c r="F199" s="74">
        <v>22.507792730000002</v>
      </c>
      <c r="G199" s="54">
        <f t="shared" si="12"/>
        <v>-0.33207326851185548</v>
      </c>
      <c r="H199" s="53">
        <v>43101</v>
      </c>
      <c r="I199" s="72">
        <f t="shared" si="11"/>
        <v>1365.8589999999999</v>
      </c>
      <c r="J199" s="72">
        <v>475.85</v>
      </c>
      <c r="K199" s="72">
        <v>390.68599999999998</v>
      </c>
      <c r="L199" s="72">
        <v>44.582000000000001</v>
      </c>
      <c r="M199" s="72">
        <v>76.180000000000007</v>
      </c>
      <c r="N199" s="72">
        <v>239.95500000000001</v>
      </c>
      <c r="O199" s="72">
        <v>138.60599999999999</v>
      </c>
    </row>
    <row r="200" spans="2:15">
      <c r="B200" s="53">
        <v>43132</v>
      </c>
      <c r="C200" s="73">
        <v>272.33448405000001</v>
      </c>
      <c r="D200" s="73">
        <v>136.62950404</v>
      </c>
      <c r="E200" s="74">
        <v>116.08807285</v>
      </c>
      <c r="F200" s="74">
        <v>19.61690716</v>
      </c>
      <c r="G200" s="54">
        <f t="shared" si="12"/>
        <v>-7.3516672899752722E-2</v>
      </c>
      <c r="H200" s="53">
        <v>43132</v>
      </c>
      <c r="I200" s="72">
        <f t="shared" si="11"/>
        <v>1373.9979999999998</v>
      </c>
      <c r="J200" s="72">
        <v>478.55200000000002</v>
      </c>
      <c r="K200" s="72">
        <v>393.065</v>
      </c>
      <c r="L200" s="72">
        <v>44.972000000000001</v>
      </c>
      <c r="M200" s="72">
        <v>76.637</v>
      </c>
      <c r="N200" s="72">
        <v>241.65899999999999</v>
      </c>
      <c r="O200" s="72">
        <v>139.113</v>
      </c>
    </row>
    <row r="201" spans="2:15">
      <c r="B201" s="53">
        <v>43160</v>
      </c>
      <c r="C201" s="73">
        <v>349.76146308999995</v>
      </c>
      <c r="D201" s="73">
        <v>180.95568994000001</v>
      </c>
      <c r="E201" s="74">
        <v>104.71355901999999</v>
      </c>
      <c r="F201" s="74">
        <v>64.092214129999988</v>
      </c>
      <c r="G201" s="54">
        <f t="shared" si="12"/>
        <v>-8.2198490752209308E-2</v>
      </c>
      <c r="H201" s="53">
        <v>43160</v>
      </c>
      <c r="I201" s="72">
        <f t="shared" si="11"/>
        <v>1382.7150000000001</v>
      </c>
      <c r="J201" s="72">
        <v>481.54599999999999</v>
      </c>
      <c r="K201" s="72">
        <v>395.58499999999998</v>
      </c>
      <c r="L201" s="72">
        <v>45.372</v>
      </c>
      <c r="M201" s="72">
        <v>77.051000000000002</v>
      </c>
      <c r="N201" s="72">
        <v>243.346</v>
      </c>
      <c r="O201" s="72">
        <v>139.815</v>
      </c>
    </row>
    <row r="202" spans="2:15">
      <c r="B202" s="53">
        <v>43191</v>
      </c>
      <c r="C202" s="73">
        <v>1057.8428103599999</v>
      </c>
      <c r="D202" s="73">
        <v>864.77718042000015</v>
      </c>
      <c r="E202" s="74">
        <v>113.40979474999997</v>
      </c>
      <c r="F202" s="74">
        <v>79.655835190000019</v>
      </c>
      <c r="G202" s="54">
        <f t="shared" si="12"/>
        <v>1.9140500014682384</v>
      </c>
      <c r="H202" s="53">
        <v>43191</v>
      </c>
      <c r="I202" s="72">
        <f t="shared" si="11"/>
        <v>1389.252</v>
      </c>
      <c r="J202" s="72">
        <v>483.83600000000001</v>
      </c>
      <c r="K202" s="72">
        <v>397.65499999999997</v>
      </c>
      <c r="L202" s="72">
        <v>45.55</v>
      </c>
      <c r="M202" s="72">
        <v>77.28</v>
      </c>
      <c r="N202" s="72">
        <v>244.74600000000001</v>
      </c>
      <c r="O202" s="72">
        <v>140.185</v>
      </c>
    </row>
    <row r="203" spans="2:15">
      <c r="B203" s="53">
        <v>43221</v>
      </c>
      <c r="C203" s="73">
        <v>337.84797374000004</v>
      </c>
      <c r="D203" s="73">
        <v>136.65654824000001</v>
      </c>
      <c r="E203" s="74">
        <v>118.30163936999998</v>
      </c>
      <c r="F203" s="74">
        <v>82.889786130000005</v>
      </c>
      <c r="G203" s="54">
        <f t="shared" si="12"/>
        <v>0.12415211417547645</v>
      </c>
      <c r="H203" s="53">
        <v>43221</v>
      </c>
      <c r="I203" s="72">
        <f t="shared" si="11"/>
        <v>1394.0349999999999</v>
      </c>
      <c r="J203" s="72">
        <v>485.40499999999997</v>
      </c>
      <c r="K203" s="72">
        <v>399.17899999999997</v>
      </c>
      <c r="L203" s="72">
        <v>45.82</v>
      </c>
      <c r="M203" s="72">
        <v>77.516000000000005</v>
      </c>
      <c r="N203" s="72">
        <v>245.65</v>
      </c>
      <c r="O203" s="72">
        <v>140.465</v>
      </c>
    </row>
    <row r="204" spans="2:15">
      <c r="B204" s="53">
        <v>43252</v>
      </c>
      <c r="C204" s="73">
        <v>258.31341205999996</v>
      </c>
      <c r="D204" s="73">
        <v>105.58001083000002</v>
      </c>
      <c r="E204" s="74">
        <v>111.59862597999997</v>
      </c>
      <c r="F204" s="74">
        <v>41.134775249999997</v>
      </c>
      <c r="G204" s="54">
        <f t="shared" si="12"/>
        <v>5.5429175661191321E-2</v>
      </c>
      <c r="H204" s="53">
        <v>43252</v>
      </c>
      <c r="I204" s="72">
        <f t="shared" si="11"/>
        <v>1401.18</v>
      </c>
      <c r="J204" s="72">
        <v>487.96</v>
      </c>
      <c r="K204" s="72">
        <v>401.13400000000001</v>
      </c>
      <c r="L204" s="72">
        <v>46.088999999999999</v>
      </c>
      <c r="M204" s="72">
        <v>77.849999999999994</v>
      </c>
      <c r="N204" s="72">
        <v>247.12799999999999</v>
      </c>
      <c r="O204" s="72">
        <v>141.01900000000001</v>
      </c>
    </row>
    <row r="205" spans="2:15">
      <c r="B205" s="53">
        <v>43282</v>
      </c>
      <c r="C205" s="73">
        <v>308.88655846</v>
      </c>
      <c r="D205" s="73">
        <v>140.32666901000005</v>
      </c>
      <c r="E205" s="74">
        <v>118.48338351999998</v>
      </c>
      <c r="F205" s="74">
        <v>50.076505929999996</v>
      </c>
      <c r="G205" s="54">
        <f t="shared" si="12"/>
        <v>0.20119771925682017</v>
      </c>
      <c r="H205" s="53">
        <v>43282</v>
      </c>
      <c r="I205" s="72">
        <f t="shared" si="11"/>
        <v>1408.53</v>
      </c>
      <c r="J205" s="72">
        <v>490.52499999999998</v>
      </c>
      <c r="K205" s="72">
        <v>403.20600000000002</v>
      </c>
      <c r="L205" s="72">
        <v>46.348999999999997</v>
      </c>
      <c r="M205" s="72">
        <v>78.236000000000004</v>
      </c>
      <c r="N205" s="72">
        <v>248.614</v>
      </c>
      <c r="O205" s="72">
        <v>141.6</v>
      </c>
    </row>
    <row r="206" spans="2:15">
      <c r="B206" s="53">
        <v>43313</v>
      </c>
      <c r="C206" s="73">
        <v>376.79812910000004</v>
      </c>
      <c r="D206" s="73">
        <v>135.64651313000002</v>
      </c>
      <c r="E206" s="74">
        <v>120.87964174000001</v>
      </c>
      <c r="F206" s="74">
        <v>120.27197423</v>
      </c>
      <c r="G206" s="54">
        <f t="shared" si="12"/>
        <v>0.28745870928277473</v>
      </c>
      <c r="H206" s="53">
        <v>43313</v>
      </c>
      <c r="I206" s="72">
        <f t="shared" si="11"/>
        <v>1391.0949999999998</v>
      </c>
      <c r="J206" s="72">
        <v>480.21899999999999</v>
      </c>
      <c r="K206" s="72">
        <v>401.83100000000002</v>
      </c>
      <c r="L206" s="72">
        <v>44.726999999999997</v>
      </c>
      <c r="M206" s="72">
        <v>77.938000000000002</v>
      </c>
      <c r="N206" s="72">
        <v>246.309</v>
      </c>
      <c r="O206" s="72">
        <v>140.071</v>
      </c>
    </row>
    <row r="207" spans="2:15">
      <c r="B207" s="53">
        <v>43344</v>
      </c>
      <c r="C207" s="73">
        <v>349.63214855999991</v>
      </c>
      <c r="D207" s="73">
        <v>169.39933035000001</v>
      </c>
      <c r="E207" s="74">
        <v>130.95787487999999</v>
      </c>
      <c r="F207" s="74">
        <v>49.274943329999992</v>
      </c>
      <c r="G207" s="54">
        <f t="shared" si="12"/>
        <v>0.25375722374287246</v>
      </c>
      <c r="H207" s="53">
        <v>43344</v>
      </c>
      <c r="I207" s="72">
        <f t="shared" si="11"/>
        <v>1399.0099999999998</v>
      </c>
      <c r="J207" s="72">
        <v>483.22699999999998</v>
      </c>
      <c r="K207" s="72">
        <v>403.88299999999998</v>
      </c>
      <c r="L207" s="72">
        <v>44.972000000000001</v>
      </c>
      <c r="M207" s="72">
        <v>78.289000000000001</v>
      </c>
      <c r="N207" s="72">
        <v>247.89500000000001</v>
      </c>
      <c r="O207" s="72">
        <v>140.744</v>
      </c>
    </row>
    <row r="208" spans="2:15">
      <c r="B208" s="53">
        <v>43374</v>
      </c>
      <c r="C208" s="73">
        <v>306.06155039999999</v>
      </c>
      <c r="D208" s="73">
        <v>128.09959014999998</v>
      </c>
      <c r="E208" s="74">
        <v>129.56411331999999</v>
      </c>
      <c r="F208" s="74">
        <v>48.39784693</v>
      </c>
      <c r="G208" s="54">
        <f t="shared" si="12"/>
        <v>9.1368945640360133E-2</v>
      </c>
      <c r="H208" s="53">
        <v>43374</v>
      </c>
      <c r="I208" s="72">
        <f t="shared" si="11"/>
        <v>1430.4590000000001</v>
      </c>
      <c r="J208" s="72">
        <v>498.72</v>
      </c>
      <c r="K208" s="72">
        <v>408.964</v>
      </c>
      <c r="L208" s="72">
        <v>47.173000000000002</v>
      </c>
      <c r="M208" s="72">
        <v>79.281999999999996</v>
      </c>
      <c r="N208" s="72">
        <v>252.958</v>
      </c>
      <c r="O208" s="72">
        <v>143.36199999999999</v>
      </c>
    </row>
    <row r="209" spans="2:15">
      <c r="B209" s="53">
        <v>43405</v>
      </c>
      <c r="C209" s="73">
        <v>324.77765052000001</v>
      </c>
      <c r="D209" s="73">
        <v>146.26572967999999</v>
      </c>
      <c r="E209" s="74">
        <v>126.80674286999999</v>
      </c>
      <c r="F209" s="74">
        <v>51.705177970000008</v>
      </c>
      <c r="G209" s="54">
        <f t="shared" si="12"/>
        <v>-3.8407027475646505E-3</v>
      </c>
      <c r="H209" s="53">
        <v>43405</v>
      </c>
      <c r="I209" s="72">
        <f t="shared" si="11"/>
        <v>1438.3519999999999</v>
      </c>
      <c r="J209" s="72">
        <v>501.755</v>
      </c>
      <c r="K209" s="72">
        <v>410.96600000000001</v>
      </c>
      <c r="L209" s="72">
        <v>47.463999999999999</v>
      </c>
      <c r="M209" s="72">
        <v>79.787000000000006</v>
      </c>
      <c r="N209" s="72">
        <v>254.3</v>
      </c>
      <c r="O209" s="72">
        <v>144.08000000000001</v>
      </c>
    </row>
    <row r="210" spans="2:15">
      <c r="B210" s="53">
        <v>43435</v>
      </c>
      <c r="C210" s="73">
        <v>548.54516072999991</v>
      </c>
      <c r="D210" s="73">
        <v>217.33281390000002</v>
      </c>
      <c r="E210" s="74">
        <v>127.74864133999996</v>
      </c>
      <c r="F210" s="74">
        <v>203.46370549000002</v>
      </c>
      <c r="G210" s="54">
        <f t="shared" si="12"/>
        <v>-0.16867115215246542</v>
      </c>
      <c r="H210" s="53">
        <v>43435</v>
      </c>
      <c r="I210" s="72">
        <f t="shared" si="11"/>
        <v>1442.5409999999999</v>
      </c>
      <c r="J210" s="72">
        <v>503.90899999999999</v>
      </c>
      <c r="K210" s="72">
        <v>411.71100000000001</v>
      </c>
      <c r="L210" s="72">
        <v>47.536000000000001</v>
      </c>
      <c r="M210" s="72">
        <v>80.019000000000005</v>
      </c>
      <c r="N210" s="72">
        <v>254.983</v>
      </c>
      <c r="O210" s="72">
        <v>144.38300000000001</v>
      </c>
    </row>
    <row r="211" spans="2:15">
      <c r="B211" s="53">
        <v>43466</v>
      </c>
      <c r="C211" s="73">
        <v>337.51301677999999</v>
      </c>
      <c r="D211" s="73">
        <v>166.79182151999998</v>
      </c>
      <c r="E211" s="74">
        <v>142.26938577999999</v>
      </c>
      <c r="F211" s="74">
        <v>28.451809480000001</v>
      </c>
      <c r="G211" s="54">
        <f t="shared" si="12"/>
        <v>5.6731807981857951E-2</v>
      </c>
      <c r="H211" s="53">
        <v>43466</v>
      </c>
      <c r="I211" s="72">
        <f t="shared" si="11"/>
        <v>1454.0159999999998</v>
      </c>
      <c r="J211" s="72">
        <v>508.09899999999999</v>
      </c>
      <c r="K211" s="72">
        <v>414.37599999999998</v>
      </c>
      <c r="L211" s="72">
        <v>47.918999999999997</v>
      </c>
      <c r="M211" s="72">
        <v>80.683999999999997</v>
      </c>
      <c r="N211" s="72">
        <v>257.61700000000002</v>
      </c>
      <c r="O211" s="72">
        <v>145.321</v>
      </c>
    </row>
    <row r="212" spans="2:15">
      <c r="B212" s="53">
        <v>43497</v>
      </c>
      <c r="C212" s="73">
        <v>331.91744296999997</v>
      </c>
      <c r="D212" s="73">
        <v>169.67288141</v>
      </c>
      <c r="E212" s="74">
        <v>128.68946864</v>
      </c>
      <c r="F212" s="74">
        <v>33.555092919999993</v>
      </c>
      <c r="G212" s="54">
        <f t="shared" si="12"/>
        <v>0.21878595040156812</v>
      </c>
      <c r="H212" s="53">
        <v>43497</v>
      </c>
      <c r="I212" s="72">
        <f t="shared" si="11"/>
        <v>1461.4290000000003</v>
      </c>
      <c r="J212" s="72">
        <v>510.12299999999999</v>
      </c>
      <c r="K212" s="72">
        <v>416.68400000000003</v>
      </c>
      <c r="L212" s="72">
        <v>48.036000000000001</v>
      </c>
      <c r="M212" s="72">
        <v>81.506</v>
      </c>
      <c r="N212" s="72">
        <v>259.24599999999998</v>
      </c>
      <c r="O212" s="72">
        <v>145.834</v>
      </c>
    </row>
    <row r="213" spans="2:15">
      <c r="B213" s="53">
        <v>43525</v>
      </c>
      <c r="C213" s="73">
        <v>331.04763048000007</v>
      </c>
      <c r="D213" s="73">
        <v>194.43897605999999</v>
      </c>
      <c r="E213" s="74">
        <v>115.44637013999998</v>
      </c>
      <c r="F213" s="74">
        <v>21.162284279999998</v>
      </c>
      <c r="G213" s="54">
        <f t="shared" si="12"/>
        <v>-5.3504558348626552E-2</v>
      </c>
      <c r="H213" s="53">
        <v>43525</v>
      </c>
      <c r="I213" s="72">
        <f t="shared" si="11"/>
        <v>1470.3290000000002</v>
      </c>
      <c r="J213" s="72">
        <v>513.44799999999998</v>
      </c>
      <c r="K213" s="72">
        <v>419.048</v>
      </c>
      <c r="L213" s="72">
        <v>48.514000000000003</v>
      </c>
      <c r="M213" s="72">
        <v>81.902000000000001</v>
      </c>
      <c r="N213" s="72">
        <v>260.97000000000003</v>
      </c>
      <c r="O213" s="72">
        <v>146.447</v>
      </c>
    </row>
    <row r="214" spans="2:15">
      <c r="B214" s="53">
        <v>43556</v>
      </c>
      <c r="C214" s="73">
        <v>466.92681785000013</v>
      </c>
      <c r="D214" s="73">
        <v>291.46511047000007</v>
      </c>
      <c r="E214" s="74">
        <v>119.43268907</v>
      </c>
      <c r="F214" s="74">
        <v>56.029018310000005</v>
      </c>
      <c r="G214" s="54">
        <f t="shared" si="12"/>
        <v>-0.5586047253172729</v>
      </c>
      <c r="H214" s="53">
        <v>43556</v>
      </c>
      <c r="I214" s="72">
        <f t="shared" si="11"/>
        <v>1477.5859999999998</v>
      </c>
      <c r="J214" s="72">
        <v>516.23299999999995</v>
      </c>
      <c r="K214" s="72">
        <v>420.98599999999999</v>
      </c>
      <c r="L214" s="72">
        <v>48.795000000000002</v>
      </c>
      <c r="M214" s="72">
        <v>82.263000000000005</v>
      </c>
      <c r="N214" s="72">
        <v>262.35500000000002</v>
      </c>
      <c r="O214" s="72">
        <v>146.95400000000001</v>
      </c>
    </row>
    <row r="215" spans="2:15">
      <c r="B215" s="53">
        <v>43586</v>
      </c>
      <c r="C215" s="73">
        <v>324.62622335999993</v>
      </c>
      <c r="D215" s="73">
        <v>135.99010446999998</v>
      </c>
      <c r="E215" s="74">
        <v>120.43521490999998</v>
      </c>
      <c r="F215" s="74">
        <v>68.200903980000007</v>
      </c>
      <c r="G215" s="54">
        <f t="shared" si="12"/>
        <v>-3.9135206979738379E-2</v>
      </c>
      <c r="H215" s="53">
        <v>43586</v>
      </c>
      <c r="I215" s="72">
        <f t="shared" si="11"/>
        <v>1486.0800000000002</v>
      </c>
      <c r="J215" s="72">
        <v>519.26700000000005</v>
      </c>
      <c r="K215" s="72">
        <v>423.48899999999998</v>
      </c>
      <c r="L215" s="72">
        <v>49.070999999999998</v>
      </c>
      <c r="M215" s="72">
        <v>82.697000000000003</v>
      </c>
      <c r="N215" s="72">
        <v>263.95800000000003</v>
      </c>
      <c r="O215" s="72">
        <v>147.59800000000001</v>
      </c>
    </row>
    <row r="216" spans="2:15">
      <c r="B216" s="53">
        <v>43617</v>
      </c>
      <c r="C216" s="73">
        <v>270.14136335000001</v>
      </c>
      <c r="D216" s="73">
        <v>114.01225733000003</v>
      </c>
      <c r="E216" s="74">
        <v>123.04807981</v>
      </c>
      <c r="F216" s="74">
        <v>33.081026210000005</v>
      </c>
      <c r="G216" s="54">
        <f t="shared" si="12"/>
        <v>4.5789148908972344E-2</v>
      </c>
      <c r="H216" s="53">
        <v>43617</v>
      </c>
      <c r="I216" s="72">
        <f t="shared" si="11"/>
        <v>1494.4009999999998</v>
      </c>
      <c r="J216" s="72">
        <v>522.37599999999998</v>
      </c>
      <c r="K216" s="72">
        <v>425.61099999999999</v>
      </c>
      <c r="L216" s="72">
        <v>49.337000000000003</v>
      </c>
      <c r="M216" s="72">
        <v>83.087999999999994</v>
      </c>
      <c r="N216" s="72">
        <v>265.72399999999999</v>
      </c>
      <c r="O216" s="72">
        <v>148.26499999999999</v>
      </c>
    </row>
    <row r="217" spans="2:15">
      <c r="B217" s="53">
        <v>43647</v>
      </c>
      <c r="C217" s="73">
        <v>301.69658341000002</v>
      </c>
      <c r="D217" s="73">
        <v>126.44565189000002</v>
      </c>
      <c r="E217" s="74">
        <v>133.62864331999998</v>
      </c>
      <c r="F217" s="74">
        <v>41.622288200000007</v>
      </c>
      <c r="G217" s="54">
        <f t="shared" si="12"/>
        <v>-2.3277073259019954E-2</v>
      </c>
      <c r="H217" s="53">
        <v>43647</v>
      </c>
      <c r="I217" s="72">
        <f t="shared" si="11"/>
        <v>1501.8410000000001</v>
      </c>
      <c r="J217" s="72">
        <v>525.13699999999994</v>
      </c>
      <c r="K217" s="72">
        <v>427.529</v>
      </c>
      <c r="L217" s="72">
        <v>49.667999999999999</v>
      </c>
      <c r="M217" s="72">
        <v>83.492000000000004</v>
      </c>
      <c r="N217" s="72">
        <v>267.2</v>
      </c>
      <c r="O217" s="72">
        <v>148.815</v>
      </c>
    </row>
    <row r="218" spans="2:15">
      <c r="B218" s="53">
        <v>43678</v>
      </c>
      <c r="C218" s="73">
        <v>334.50037466999999</v>
      </c>
      <c r="D218" s="73">
        <v>139.75401395</v>
      </c>
      <c r="E218" s="74">
        <v>136.51594753000001</v>
      </c>
      <c r="F218" s="74">
        <v>58.230413190000021</v>
      </c>
      <c r="G218" s="54">
        <f t="shared" si="12"/>
        <v>-0.11225574429212326</v>
      </c>
      <c r="H218" s="53">
        <v>43678</v>
      </c>
      <c r="I218" s="72">
        <f t="shared" si="11"/>
        <v>1508.748</v>
      </c>
      <c r="J218" s="72">
        <v>527.44000000000005</v>
      </c>
      <c r="K218" s="72">
        <v>429.27800000000002</v>
      </c>
      <c r="L218" s="72">
        <v>49.917999999999999</v>
      </c>
      <c r="M218" s="72">
        <v>83.947999999999993</v>
      </c>
      <c r="N218" s="72">
        <v>268.72899999999998</v>
      </c>
      <c r="O218" s="72">
        <v>149.435</v>
      </c>
    </row>
    <row r="219" spans="2:15">
      <c r="B219" s="53">
        <v>43709</v>
      </c>
      <c r="C219" s="73">
        <v>318.37870588000004</v>
      </c>
      <c r="D219" s="73">
        <v>135.29111128</v>
      </c>
      <c r="E219" s="74">
        <v>136.43148798000001</v>
      </c>
      <c r="F219" s="74">
        <v>46.656106620000003</v>
      </c>
      <c r="G219" s="54">
        <f t="shared" si="12"/>
        <v>-8.9389499245766557E-2</v>
      </c>
      <c r="H219" s="53">
        <v>43709</v>
      </c>
      <c r="I219" s="72">
        <f t="shared" si="11"/>
        <v>1518.3970000000002</v>
      </c>
      <c r="J219" s="72">
        <v>531.37800000000004</v>
      </c>
      <c r="K219" s="72">
        <v>431.59899999999999</v>
      </c>
      <c r="L219" s="72">
        <v>50.191000000000003</v>
      </c>
      <c r="M219" s="72">
        <v>84.405000000000001</v>
      </c>
      <c r="N219" s="72">
        <v>270.49799999999999</v>
      </c>
      <c r="O219" s="72">
        <v>150.32599999999999</v>
      </c>
    </row>
    <row r="220" spans="2:15">
      <c r="B220" s="53">
        <v>43739</v>
      </c>
      <c r="C220" s="73">
        <v>316.1705562599999</v>
      </c>
      <c r="D220" s="73">
        <v>136.93430539999997</v>
      </c>
      <c r="E220" s="74">
        <v>139.98849078999996</v>
      </c>
      <c r="F220" s="74">
        <v>39.247760069999998</v>
      </c>
      <c r="G220" s="54">
        <f t="shared" si="12"/>
        <v>3.3029323176296366E-2</v>
      </c>
      <c r="H220" s="53">
        <v>43739</v>
      </c>
      <c r="I220" s="72">
        <f t="shared" si="11"/>
        <v>1525.636</v>
      </c>
      <c r="J220" s="72">
        <v>534.08100000000002</v>
      </c>
      <c r="K220" s="72">
        <v>433.31400000000002</v>
      </c>
      <c r="L220" s="72">
        <v>50.454999999999998</v>
      </c>
      <c r="M220" s="72">
        <v>84.88</v>
      </c>
      <c r="N220" s="72">
        <v>271.88099999999997</v>
      </c>
      <c r="O220" s="72">
        <v>151.02500000000001</v>
      </c>
    </row>
    <row r="221" spans="2:15">
      <c r="B221" s="53">
        <v>43770</v>
      </c>
      <c r="C221" s="73">
        <v>345.46674987</v>
      </c>
      <c r="D221" s="73">
        <v>159.58902900000001</v>
      </c>
      <c r="E221" s="74">
        <v>137.50211779000003</v>
      </c>
      <c r="F221" s="74">
        <v>48.375603079999998</v>
      </c>
      <c r="G221" s="54">
        <f t="shared" si="12"/>
        <v>6.3702349336152819E-2</v>
      </c>
      <c r="H221" s="53">
        <v>43770</v>
      </c>
      <c r="I221" s="72">
        <f t="shared" si="11"/>
        <v>1533.5119999999997</v>
      </c>
      <c r="J221" s="72">
        <v>537.07399999999996</v>
      </c>
      <c r="K221" s="72">
        <v>435.012</v>
      </c>
      <c r="L221" s="72">
        <v>50.750999999999998</v>
      </c>
      <c r="M221" s="72">
        <v>85.263000000000005</v>
      </c>
      <c r="N221" s="72">
        <v>273.53199999999998</v>
      </c>
      <c r="O221" s="72">
        <v>151.88</v>
      </c>
    </row>
    <row r="222" spans="2:15">
      <c r="B222" s="53">
        <v>43800</v>
      </c>
      <c r="C222" s="73">
        <v>439.03300416999997</v>
      </c>
      <c r="D222" s="73">
        <v>153.68377595999999</v>
      </c>
      <c r="E222" s="74">
        <v>139.24229031999997</v>
      </c>
      <c r="F222" s="74">
        <v>146.10693789000004</v>
      </c>
      <c r="G222" s="54">
        <f t="shared" si="12"/>
        <v>-0.19964109502718419</v>
      </c>
      <c r="H222" s="53">
        <v>43800</v>
      </c>
      <c r="I222" s="72">
        <f t="shared" si="11"/>
        <v>1543.9189999999999</v>
      </c>
      <c r="J222" s="72">
        <v>540.78</v>
      </c>
      <c r="K222" s="72">
        <v>437.608</v>
      </c>
      <c r="L222" s="72">
        <v>51.029000000000003</v>
      </c>
      <c r="M222" s="72">
        <v>85.73</v>
      </c>
      <c r="N222" s="72">
        <v>275.94099999999997</v>
      </c>
      <c r="O222" s="72">
        <v>152.83099999999999</v>
      </c>
    </row>
    <row r="223" spans="2:15">
      <c r="B223" s="53">
        <v>43831</v>
      </c>
      <c r="C223" s="73">
        <v>390.80264199999999</v>
      </c>
      <c r="D223" s="73">
        <v>172.53620393000003</v>
      </c>
      <c r="E223" s="74">
        <v>162.29068925999997</v>
      </c>
      <c r="F223" s="74">
        <v>55.975748809999999</v>
      </c>
      <c r="G223" s="54">
        <f t="shared" si="12"/>
        <v>0.15788909633294423</v>
      </c>
      <c r="H223" s="53">
        <v>43831</v>
      </c>
      <c r="I223" s="72">
        <f t="shared" si="11"/>
        <v>1547.8709999999996</v>
      </c>
      <c r="J223" s="72">
        <v>542.53800000000001</v>
      </c>
      <c r="K223" s="72">
        <v>437.428</v>
      </c>
      <c r="L223" s="72">
        <v>51.122</v>
      </c>
      <c r="M223" s="72">
        <v>86.138999999999996</v>
      </c>
      <c r="N223" s="72">
        <v>277.22699999999998</v>
      </c>
      <c r="O223" s="72">
        <v>153.417</v>
      </c>
    </row>
    <row r="224" spans="2:15">
      <c r="B224" s="53">
        <v>43862</v>
      </c>
      <c r="C224" s="73">
        <v>387.26584512999995</v>
      </c>
      <c r="D224" s="73">
        <v>149.92619571999998</v>
      </c>
      <c r="E224" s="74">
        <v>146.92386835999997</v>
      </c>
      <c r="F224" s="74">
        <v>90.41578104999995</v>
      </c>
      <c r="G224" s="54">
        <f t="shared" si="12"/>
        <v>0.16675352058855974</v>
      </c>
      <c r="H224" s="53">
        <v>43862</v>
      </c>
      <c r="I224" s="72">
        <f t="shared" si="11"/>
        <v>1556.67</v>
      </c>
      <c r="J224" s="72">
        <v>545.12</v>
      </c>
      <c r="K224" s="72">
        <v>439.73</v>
      </c>
      <c r="L224" s="72">
        <v>51.637999999999998</v>
      </c>
      <c r="M224" s="72">
        <v>87.183000000000007</v>
      </c>
      <c r="N224" s="72">
        <v>278.97300000000001</v>
      </c>
      <c r="O224" s="72">
        <v>154.02600000000001</v>
      </c>
    </row>
    <row r="225" spans="2:15">
      <c r="B225" s="53">
        <v>43891</v>
      </c>
      <c r="C225" s="73">
        <v>268.92744000000005</v>
      </c>
      <c r="D225" s="73">
        <v>146.60294101000002</v>
      </c>
      <c r="E225" s="74">
        <v>102.37558511999998</v>
      </c>
      <c r="F225" s="74">
        <v>19.948913870000005</v>
      </c>
      <c r="G225" s="54">
        <f t="shared" si="12"/>
        <v>-0.18764728927353835</v>
      </c>
      <c r="H225" s="53">
        <v>43891</v>
      </c>
      <c r="I225" s="72">
        <f t="shared" si="11"/>
        <v>1561.2809999999999</v>
      </c>
      <c r="J225" s="72">
        <v>546.81600000000003</v>
      </c>
      <c r="K225" s="72">
        <v>440.88900000000001</v>
      </c>
      <c r="L225" s="72">
        <v>51.915999999999997</v>
      </c>
      <c r="M225" s="72">
        <v>87.445999999999998</v>
      </c>
      <c r="N225" s="72">
        <v>279.88299999999998</v>
      </c>
      <c r="O225" s="72">
        <v>154.33099999999999</v>
      </c>
    </row>
    <row r="226" spans="2:15">
      <c r="B226" s="53">
        <v>43922</v>
      </c>
      <c r="C226" s="73">
        <v>254.04217810999998</v>
      </c>
      <c r="D226" s="73">
        <v>147.57625343000001</v>
      </c>
      <c r="E226" s="74">
        <v>57.229588939999999</v>
      </c>
      <c r="F226" s="74">
        <v>49.236335740000001</v>
      </c>
      <c r="G226" s="54">
        <f t="shared" si="12"/>
        <v>-0.45592720658077335</v>
      </c>
      <c r="H226" s="53">
        <v>43922</v>
      </c>
      <c r="I226" s="72">
        <f t="shared" si="11"/>
        <v>1559.5149999999999</v>
      </c>
      <c r="J226" s="72">
        <v>546.20899999999995</v>
      </c>
      <c r="K226" s="72">
        <v>440.42</v>
      </c>
      <c r="L226" s="72">
        <v>51.811999999999998</v>
      </c>
      <c r="M226" s="72">
        <v>87.35</v>
      </c>
      <c r="N226" s="72">
        <v>279.55200000000002</v>
      </c>
      <c r="O226" s="72">
        <v>154.172</v>
      </c>
    </row>
    <row r="227" spans="2:15">
      <c r="B227" s="53">
        <v>43952</v>
      </c>
      <c r="C227" s="73">
        <v>150.84447064999998</v>
      </c>
      <c r="D227" s="73">
        <v>69.955477749999986</v>
      </c>
      <c r="E227" s="74">
        <v>56.070738530000014</v>
      </c>
      <c r="F227" s="74">
        <v>24.818254370000002</v>
      </c>
      <c r="G227" s="54">
        <f t="shared" si="12"/>
        <v>-0.53532875721281958</v>
      </c>
      <c r="H227" s="53">
        <v>43952</v>
      </c>
      <c r="I227" s="72">
        <f t="shared" si="11"/>
        <v>1560.559</v>
      </c>
      <c r="J227" s="72">
        <v>546.63</v>
      </c>
      <c r="K227" s="72">
        <v>440.52300000000002</v>
      </c>
      <c r="L227" s="72">
        <v>51.936</v>
      </c>
      <c r="M227" s="72">
        <v>87.409000000000006</v>
      </c>
      <c r="N227" s="72">
        <v>279.83199999999999</v>
      </c>
      <c r="O227" s="72">
        <v>154.22900000000001</v>
      </c>
    </row>
    <row r="228" spans="2:15">
      <c r="B228" s="53">
        <v>43983</v>
      </c>
      <c r="C228" s="73">
        <v>190.30273381000001</v>
      </c>
      <c r="D228" s="73">
        <v>83.201598110000006</v>
      </c>
      <c r="E228" s="74">
        <v>80.264688510000013</v>
      </c>
      <c r="F228" s="74">
        <v>26.836447189999998</v>
      </c>
      <c r="G228" s="54">
        <f t="shared" si="12"/>
        <v>-0.29554389061315145</v>
      </c>
      <c r="H228" s="53">
        <v>43983</v>
      </c>
      <c r="I228" s="72">
        <f t="shared" si="11"/>
        <v>1563.9659999999999</v>
      </c>
      <c r="J228" s="72">
        <v>547.74699999999996</v>
      </c>
      <c r="K228" s="72">
        <v>441.14299999999997</v>
      </c>
      <c r="L228" s="72">
        <v>52.027000000000001</v>
      </c>
      <c r="M228" s="72">
        <v>87.54</v>
      </c>
      <c r="N228" s="72">
        <v>280.92700000000002</v>
      </c>
      <c r="O228" s="72">
        <v>154.58199999999999</v>
      </c>
    </row>
    <row r="229" spans="2:15">
      <c r="B229" s="53">
        <v>44013</v>
      </c>
      <c r="C229" s="73">
        <v>264.92181648999997</v>
      </c>
      <c r="D229" s="73">
        <v>125.24706635000001</v>
      </c>
      <c r="E229" s="74">
        <v>103.74390824</v>
      </c>
      <c r="F229" s="74">
        <v>35.93084189999999</v>
      </c>
      <c r="G229" s="54">
        <f t="shared" si="12"/>
        <v>-0.12189321637104467</v>
      </c>
      <c r="H229" s="53">
        <v>44013</v>
      </c>
      <c r="I229" s="72">
        <f t="shared" si="11"/>
        <v>1568.4860000000001</v>
      </c>
      <c r="J229" s="72">
        <v>548.726</v>
      </c>
      <c r="K229" s="72">
        <v>441.93200000000002</v>
      </c>
      <c r="L229" s="72">
        <v>52.155999999999999</v>
      </c>
      <c r="M229" s="72">
        <v>87.787000000000006</v>
      </c>
      <c r="N229" s="72">
        <v>282.779</v>
      </c>
      <c r="O229" s="72">
        <v>155.10599999999999</v>
      </c>
    </row>
    <row r="230" spans="2:15">
      <c r="B230" s="53">
        <v>44044</v>
      </c>
      <c r="C230" s="73">
        <v>243.42113652999996</v>
      </c>
      <c r="D230" s="73">
        <v>110.43441473999999</v>
      </c>
      <c r="E230" s="74">
        <v>100.25984172000001</v>
      </c>
      <c r="F230" s="74">
        <v>32.72688007</v>
      </c>
      <c r="G230" s="54">
        <f t="shared" si="12"/>
        <v>-0.2722844129243619</v>
      </c>
      <c r="H230" s="53">
        <v>44044</v>
      </c>
      <c r="I230" s="72">
        <f t="shared" si="11"/>
        <v>1572.2720000000002</v>
      </c>
      <c r="J230" s="72">
        <v>550.34400000000005</v>
      </c>
      <c r="K230" s="72">
        <v>442.70699999999999</v>
      </c>
      <c r="L230" s="72">
        <v>52.481000000000002</v>
      </c>
      <c r="M230" s="72">
        <v>87.977000000000004</v>
      </c>
      <c r="N230" s="72">
        <v>283.49299999999999</v>
      </c>
      <c r="O230" s="72">
        <v>155.27000000000001</v>
      </c>
    </row>
    <row r="231" spans="2:15">
      <c r="B231" s="53">
        <v>44075</v>
      </c>
      <c r="C231" s="73">
        <v>273.27487553000003</v>
      </c>
      <c r="D231" s="73">
        <v>124.00039924000002</v>
      </c>
      <c r="E231" s="74">
        <v>119.56816301000001</v>
      </c>
      <c r="F231" s="74">
        <v>29.706313280000003</v>
      </c>
      <c r="G231" s="54">
        <f t="shared" si="12"/>
        <v>-0.14166723313147733</v>
      </c>
      <c r="H231" s="53">
        <v>44075</v>
      </c>
      <c r="I231" s="72">
        <f t="shared" si="11"/>
        <v>1580.479</v>
      </c>
      <c r="J231" s="72">
        <v>553.79</v>
      </c>
      <c r="K231" s="72">
        <v>443.97500000000002</v>
      </c>
      <c r="L231" s="72">
        <v>53.14</v>
      </c>
      <c r="M231" s="72">
        <v>88.212999999999994</v>
      </c>
      <c r="N231" s="72">
        <v>285.60300000000001</v>
      </c>
      <c r="O231" s="72">
        <v>155.75800000000001</v>
      </c>
    </row>
    <row r="232" spans="2:15">
      <c r="B232" s="53">
        <v>44105</v>
      </c>
      <c r="C232" s="73">
        <v>290.00133820000002</v>
      </c>
      <c r="D232" s="73">
        <v>128.66746009000002</v>
      </c>
      <c r="E232" s="74">
        <v>132.15925765999998</v>
      </c>
      <c r="F232" s="74">
        <v>29.174620450000003</v>
      </c>
      <c r="G232" s="54">
        <f t="shared" si="12"/>
        <v>-8.2769307710234274E-2</v>
      </c>
      <c r="H232" s="53">
        <v>44105</v>
      </c>
      <c r="I232" s="72">
        <f t="shared" ref="I232:I248" si="13">+SUM(J232:O232)</f>
        <v>1590.807</v>
      </c>
      <c r="J232" s="72">
        <v>557.40200000000004</v>
      </c>
      <c r="K232" s="72">
        <v>446.29700000000003</v>
      </c>
      <c r="L232" s="72">
        <v>53.688000000000002</v>
      </c>
      <c r="M232" s="72">
        <v>88.77</v>
      </c>
      <c r="N232" s="72">
        <v>287.84800000000001</v>
      </c>
      <c r="O232" s="72">
        <v>156.80199999999999</v>
      </c>
    </row>
    <row r="233" spans="2:15">
      <c r="B233" s="53">
        <v>44136</v>
      </c>
      <c r="C233" s="73">
        <v>309.60747700999997</v>
      </c>
      <c r="D233" s="73">
        <v>138.92115797</v>
      </c>
      <c r="E233" s="74">
        <v>130.05097843999999</v>
      </c>
      <c r="F233" s="74">
        <v>40.635340600000006</v>
      </c>
      <c r="G233" s="54">
        <f t="shared" si="12"/>
        <v>-0.10379949119124765</v>
      </c>
      <c r="H233" s="53">
        <v>44136</v>
      </c>
      <c r="I233" s="72">
        <f t="shared" si="13"/>
        <v>1600.6419999999998</v>
      </c>
      <c r="J233" s="72">
        <v>560.76800000000003</v>
      </c>
      <c r="K233" s="72">
        <v>448.41399999999999</v>
      </c>
      <c r="L233" s="72">
        <v>54.107999999999997</v>
      </c>
      <c r="M233" s="72">
        <v>89.335999999999999</v>
      </c>
      <c r="N233" s="72">
        <v>290.00099999999998</v>
      </c>
      <c r="O233" s="72">
        <v>158.01499999999999</v>
      </c>
    </row>
    <row r="234" spans="2:15">
      <c r="B234" s="53">
        <v>44166</v>
      </c>
      <c r="C234" s="73">
        <v>364.86679852999998</v>
      </c>
      <c r="D234" s="73">
        <v>173.20079635999994</v>
      </c>
      <c r="E234" s="74">
        <v>144.30051183000003</v>
      </c>
      <c r="F234" s="74">
        <v>47.365490340000001</v>
      </c>
      <c r="G234" s="54">
        <f t="shared" si="12"/>
        <v>-0.16893082054323583</v>
      </c>
      <c r="H234" s="53">
        <v>44166</v>
      </c>
      <c r="I234" s="72">
        <f t="shared" si="13"/>
        <v>1586.7849999999999</v>
      </c>
      <c r="J234" s="72">
        <v>555.83299999999997</v>
      </c>
      <c r="K234" s="72">
        <v>444.89400000000001</v>
      </c>
      <c r="L234" s="72">
        <v>53.648000000000003</v>
      </c>
      <c r="M234" s="72">
        <v>88.408000000000001</v>
      </c>
      <c r="N234" s="72">
        <v>287.89699999999999</v>
      </c>
      <c r="O234" s="72">
        <v>156.10499999999999</v>
      </c>
    </row>
    <row r="235" spans="2:15">
      <c r="B235" s="53">
        <v>44197</v>
      </c>
      <c r="C235" s="73">
        <v>723.46561883999993</v>
      </c>
      <c r="D235" s="73">
        <v>473.66398620000012</v>
      </c>
      <c r="E235" s="74">
        <v>188.35508982999997</v>
      </c>
      <c r="F235" s="74">
        <v>61.44654280999999</v>
      </c>
      <c r="G235" s="54">
        <f t="shared" si="12"/>
        <v>0.85123011230819667</v>
      </c>
      <c r="H235" s="53">
        <v>44197</v>
      </c>
      <c r="I235" s="72">
        <f t="shared" si="13"/>
        <v>1595.0810000000001</v>
      </c>
      <c r="J235" s="72">
        <v>558.94899999999996</v>
      </c>
      <c r="K235" s="72">
        <v>446.60599999999999</v>
      </c>
      <c r="L235" s="72">
        <v>53.975000000000001</v>
      </c>
      <c r="M235" s="72">
        <v>89.05</v>
      </c>
      <c r="N235" s="72">
        <v>289.67899999999997</v>
      </c>
      <c r="O235" s="72">
        <v>156.822</v>
      </c>
    </row>
    <row r="236" spans="2:15">
      <c r="B236" s="53">
        <v>44228</v>
      </c>
      <c r="C236" s="73">
        <v>313.75752342999994</v>
      </c>
      <c r="D236" s="73">
        <v>143.90659053999997</v>
      </c>
      <c r="E236" s="74">
        <v>140.07066368</v>
      </c>
      <c r="F236" s="74">
        <v>29.780269210000007</v>
      </c>
      <c r="G236" s="54">
        <f t="shared" si="12"/>
        <v>-0.18981359348982674</v>
      </c>
      <c r="H236" s="53">
        <v>44228</v>
      </c>
      <c r="I236" s="72">
        <f t="shared" si="13"/>
        <v>1605.59</v>
      </c>
      <c r="J236" s="72">
        <v>562.30200000000002</v>
      </c>
      <c r="K236" s="72">
        <v>449.29</v>
      </c>
      <c r="L236" s="72">
        <v>54.466000000000001</v>
      </c>
      <c r="M236" s="72">
        <v>89.826999999999998</v>
      </c>
      <c r="N236" s="72">
        <v>292.23500000000001</v>
      </c>
      <c r="O236" s="72">
        <v>157.47</v>
      </c>
    </row>
    <row r="237" spans="2:15">
      <c r="B237" s="53">
        <v>44256</v>
      </c>
      <c r="C237" s="73">
        <v>481.5892381299999</v>
      </c>
      <c r="D237" s="73">
        <v>303.53960455999993</v>
      </c>
      <c r="E237" s="74">
        <v>138.87029964999994</v>
      </c>
      <c r="F237" s="74">
        <v>39.179333919999998</v>
      </c>
      <c r="G237" s="54">
        <f t="shared" si="12"/>
        <v>0.79077760949198717</v>
      </c>
      <c r="H237" s="53">
        <v>44256</v>
      </c>
      <c r="I237" s="72">
        <f t="shared" si="13"/>
        <v>1616.0749999999998</v>
      </c>
      <c r="J237" s="72">
        <v>565.92999999999995</v>
      </c>
      <c r="K237" s="72">
        <v>451.68099999999998</v>
      </c>
      <c r="L237" s="72">
        <v>54.917000000000002</v>
      </c>
      <c r="M237" s="72">
        <v>90.373000000000005</v>
      </c>
      <c r="N237" s="72">
        <v>294.99099999999999</v>
      </c>
      <c r="O237" s="72">
        <v>158.18299999999999</v>
      </c>
    </row>
    <row r="238" spans="2:15">
      <c r="B238" s="53">
        <v>44287</v>
      </c>
      <c r="C238" s="73">
        <v>796.21395681999991</v>
      </c>
      <c r="D238" s="73">
        <v>507.80134825999994</v>
      </c>
      <c r="E238" s="74">
        <v>144.54758211999999</v>
      </c>
      <c r="F238" s="74">
        <v>143.86502643999998</v>
      </c>
      <c r="G238" s="54">
        <f t="shared" si="12"/>
        <v>2.1341801693860463</v>
      </c>
      <c r="H238" s="53">
        <v>44287</v>
      </c>
      <c r="I238" s="72">
        <f t="shared" si="13"/>
        <v>1624.1570000000002</v>
      </c>
      <c r="J238" s="72">
        <v>568.53499999999997</v>
      </c>
      <c r="K238" s="72">
        <v>453.63</v>
      </c>
      <c r="L238" s="72">
        <v>55.256999999999998</v>
      </c>
      <c r="M238" s="72">
        <v>90.739000000000004</v>
      </c>
      <c r="N238" s="72">
        <v>297.154</v>
      </c>
      <c r="O238" s="72">
        <v>158.84200000000001</v>
      </c>
    </row>
    <row r="239" spans="2:15">
      <c r="B239" s="53">
        <v>44317</v>
      </c>
      <c r="C239" s="73">
        <v>458.34287006</v>
      </c>
      <c r="D239" s="73">
        <v>192.89777315000001</v>
      </c>
      <c r="E239" s="74">
        <v>128.78091892999998</v>
      </c>
      <c r="F239" s="74">
        <v>136.66417797999998</v>
      </c>
      <c r="G239" s="54">
        <f t="shared" si="12"/>
        <v>2.0385129006384304</v>
      </c>
      <c r="H239" s="53">
        <v>44317</v>
      </c>
      <c r="I239" s="72">
        <f t="shared" si="13"/>
        <v>1631.636</v>
      </c>
      <c r="J239" s="72">
        <v>571.048</v>
      </c>
      <c r="K239" s="72">
        <v>455.58100000000002</v>
      </c>
      <c r="L239" s="72">
        <v>55.582000000000001</v>
      </c>
      <c r="M239" s="72">
        <v>91.037000000000006</v>
      </c>
      <c r="N239" s="72">
        <v>298.90600000000001</v>
      </c>
      <c r="O239" s="72">
        <v>159.482</v>
      </c>
    </row>
    <row r="240" spans="2:15">
      <c r="B240" s="53">
        <v>44348</v>
      </c>
      <c r="C240" s="73">
        <v>365.84314507999994</v>
      </c>
      <c r="D240" s="73">
        <v>166.20271554000001</v>
      </c>
      <c r="E240" s="74">
        <v>139.14829765999994</v>
      </c>
      <c r="F240" s="74">
        <v>60.492131880000002</v>
      </c>
      <c r="G240" s="54">
        <f t="shared" si="12"/>
        <v>0.9224271651570759</v>
      </c>
      <c r="H240" s="53">
        <v>44348</v>
      </c>
      <c r="I240" s="72">
        <f t="shared" si="13"/>
        <v>1638.1750000000002</v>
      </c>
      <c r="J240" s="72">
        <v>573.20899999999995</v>
      </c>
      <c r="K240" s="72">
        <v>457.28399999999999</v>
      </c>
      <c r="L240" s="72">
        <v>55.884</v>
      </c>
      <c r="M240" s="72">
        <v>91.314999999999998</v>
      </c>
      <c r="N240" s="72">
        <v>300.42</v>
      </c>
      <c r="O240" s="72">
        <v>160.06299999999999</v>
      </c>
    </row>
    <row r="241" spans="2:15">
      <c r="B241" s="53">
        <v>44378</v>
      </c>
      <c r="C241" s="73">
        <v>840.82339316000002</v>
      </c>
      <c r="D241" s="73">
        <v>509.29524365999998</v>
      </c>
      <c r="E241" s="74">
        <v>134.77722581999998</v>
      </c>
      <c r="F241" s="74">
        <v>196.75092368</v>
      </c>
      <c r="G241" s="54">
        <f t="shared" si="12"/>
        <v>2.1738548538592655</v>
      </c>
      <c r="H241" s="53">
        <v>44378</v>
      </c>
      <c r="I241" s="72">
        <f t="shared" si="13"/>
        <v>1644.88</v>
      </c>
      <c r="J241" s="72">
        <v>575.36800000000005</v>
      </c>
      <c r="K241" s="72">
        <v>458.90499999999997</v>
      </c>
      <c r="L241" s="72">
        <v>56.228000000000002</v>
      </c>
      <c r="M241" s="72">
        <v>91.658000000000001</v>
      </c>
      <c r="N241" s="72">
        <v>301.96800000000002</v>
      </c>
      <c r="O241" s="72">
        <v>160.75299999999999</v>
      </c>
    </row>
    <row r="242" spans="2:15">
      <c r="B242" s="53">
        <v>44409</v>
      </c>
      <c r="C242" s="73">
        <v>716.02976658</v>
      </c>
      <c r="D242" s="73">
        <v>175.61897722999998</v>
      </c>
      <c r="E242" s="74">
        <v>166.29149431999997</v>
      </c>
      <c r="F242" s="74">
        <v>374.11929502999993</v>
      </c>
      <c r="G242" s="54">
        <f t="shared" si="12"/>
        <v>1.9415266758963403</v>
      </c>
      <c r="H242" s="53">
        <v>44409</v>
      </c>
      <c r="I242" s="72">
        <f t="shared" si="13"/>
        <v>1652.7449999999999</v>
      </c>
      <c r="J242" s="72">
        <v>578.11300000000006</v>
      </c>
      <c r="K242" s="72">
        <v>460.87099999999998</v>
      </c>
      <c r="L242" s="72">
        <v>56.649000000000001</v>
      </c>
      <c r="M242" s="72">
        <v>92.058999999999997</v>
      </c>
      <c r="N242" s="72">
        <v>303.49</v>
      </c>
      <c r="O242" s="72">
        <v>161.56299999999999</v>
      </c>
    </row>
    <row r="243" spans="2:15">
      <c r="B243" s="53">
        <v>44440</v>
      </c>
      <c r="C243" s="73">
        <v>360.63229860999991</v>
      </c>
      <c r="D243" s="73">
        <v>160.76468603000001</v>
      </c>
      <c r="E243" s="74">
        <v>149.71739842999995</v>
      </c>
      <c r="F243" s="74">
        <v>50.150214150000004</v>
      </c>
      <c r="G243" s="54">
        <f t="shared" si="12"/>
        <v>0.3196686958893511</v>
      </c>
      <c r="H243" s="53">
        <v>44440</v>
      </c>
      <c r="I243" s="72">
        <f t="shared" si="13"/>
        <v>1660.4459999999999</v>
      </c>
      <c r="J243" s="72">
        <v>580.80100000000004</v>
      </c>
      <c r="K243" s="72">
        <v>462.916</v>
      </c>
      <c r="L243" s="72">
        <v>56.927</v>
      </c>
      <c r="M243" s="72">
        <v>92.474999999999994</v>
      </c>
      <c r="N243" s="72">
        <v>305.01499999999999</v>
      </c>
      <c r="O243" s="72">
        <v>162.31200000000001</v>
      </c>
    </row>
    <row r="244" spans="2:15">
      <c r="B244" s="53">
        <v>44470</v>
      </c>
      <c r="C244" s="73">
        <v>376.46313547</v>
      </c>
      <c r="D244" s="73">
        <v>176.91147827999998</v>
      </c>
      <c r="E244" s="74">
        <v>152.96733235000002</v>
      </c>
      <c r="F244" s="74">
        <v>46.584324840000001</v>
      </c>
      <c r="G244" s="54">
        <f t="shared" ref="G244:G258" si="14">+C244/C232-1</f>
        <v>0.29814275274264923</v>
      </c>
      <c r="H244" s="53">
        <v>44470</v>
      </c>
      <c r="I244" s="72">
        <f t="shared" si="13"/>
        <v>1668.6280000000002</v>
      </c>
      <c r="J244" s="72">
        <v>583.52800000000002</v>
      </c>
      <c r="K244" s="72">
        <v>465.07100000000003</v>
      </c>
      <c r="L244" s="72">
        <v>57.204999999999998</v>
      </c>
      <c r="M244" s="72">
        <v>92.861000000000004</v>
      </c>
      <c r="N244" s="72">
        <v>306.904</v>
      </c>
      <c r="O244" s="72">
        <v>163.059</v>
      </c>
    </row>
    <row r="245" spans="2:15">
      <c r="B245" s="53">
        <v>44501</v>
      </c>
      <c r="C245" s="73">
        <v>474.78280504000003</v>
      </c>
      <c r="D245" s="73">
        <v>189.17743612999999</v>
      </c>
      <c r="E245" s="74">
        <v>153.89675201999998</v>
      </c>
      <c r="F245" s="74">
        <v>131.70861689</v>
      </c>
      <c r="G245" s="54">
        <f t="shared" si="14"/>
        <v>0.53349915714298168</v>
      </c>
      <c r="H245" s="53">
        <v>44501</v>
      </c>
      <c r="I245" s="72">
        <f t="shared" si="13"/>
        <v>1677.0969999999998</v>
      </c>
      <c r="J245" s="72">
        <v>586.476</v>
      </c>
      <c r="K245" s="72">
        <v>467.39100000000002</v>
      </c>
      <c r="L245" s="72">
        <v>57.551000000000002</v>
      </c>
      <c r="M245" s="72">
        <v>93.293000000000006</v>
      </c>
      <c r="N245" s="72">
        <v>308.56099999999998</v>
      </c>
      <c r="O245" s="72">
        <v>163.82499999999999</v>
      </c>
    </row>
    <row r="246" spans="2:15">
      <c r="B246" s="53">
        <v>44531</v>
      </c>
      <c r="C246" s="73">
        <v>465.10702716999998</v>
      </c>
      <c r="D246" s="73">
        <v>245.39738585999999</v>
      </c>
      <c r="E246" s="74">
        <v>157.86623585000001</v>
      </c>
      <c r="F246" s="74">
        <v>61.843405459999985</v>
      </c>
      <c r="G246" s="54">
        <f t="shared" si="14"/>
        <v>0.27473102250973391</v>
      </c>
      <c r="H246" s="53">
        <v>44531</v>
      </c>
      <c r="I246" s="72">
        <f t="shared" si="13"/>
        <v>1671.1779999999999</v>
      </c>
      <c r="J246" s="72">
        <v>584.45399999999995</v>
      </c>
      <c r="K246" s="72">
        <v>466.13799999999998</v>
      </c>
      <c r="L246" s="72">
        <v>57.351999999999997</v>
      </c>
      <c r="M246" s="72">
        <v>92.814999999999998</v>
      </c>
      <c r="N246" s="72">
        <v>307.23200000000003</v>
      </c>
      <c r="O246" s="72">
        <v>163.18700000000001</v>
      </c>
    </row>
    <row r="247" spans="2:15">
      <c r="B247" s="53">
        <v>44562</v>
      </c>
      <c r="C247" s="73">
        <v>610.04031512999995</v>
      </c>
      <c r="D247" s="73">
        <v>318.54669512000004</v>
      </c>
      <c r="E247" s="74">
        <v>184.87663775999997</v>
      </c>
      <c r="F247" s="74">
        <v>106.61698225000001</v>
      </c>
      <c r="G247" s="54">
        <f t="shared" si="14"/>
        <v>-0.15678050311757097</v>
      </c>
      <c r="H247" s="53">
        <v>44562</v>
      </c>
      <c r="I247" s="72">
        <f t="shared" si="13"/>
        <v>1677.5050000000001</v>
      </c>
      <c r="J247" s="72">
        <v>586.49699999999996</v>
      </c>
      <c r="K247" s="72">
        <v>467.67099999999999</v>
      </c>
      <c r="L247" s="72">
        <v>57.575000000000003</v>
      </c>
      <c r="M247" s="72">
        <v>93.813000000000002</v>
      </c>
      <c r="N247" s="72">
        <v>308.26100000000002</v>
      </c>
      <c r="O247" s="72">
        <v>163.68799999999999</v>
      </c>
    </row>
    <row r="248" spans="2:15">
      <c r="B248" s="53">
        <v>44593</v>
      </c>
      <c r="C248" s="73">
        <v>474.30647213000003</v>
      </c>
      <c r="D248" s="73">
        <v>200.53915923999992</v>
      </c>
      <c r="E248" s="74">
        <v>157.56043164000002</v>
      </c>
      <c r="F248" s="74">
        <v>116.20688125000001</v>
      </c>
      <c r="G248" s="54">
        <f t="shared" si="14"/>
        <v>0.51169752662781631</v>
      </c>
      <c r="H248" s="53">
        <v>44593</v>
      </c>
      <c r="I248" s="72">
        <f t="shared" si="13"/>
        <v>1683.8689999999999</v>
      </c>
      <c r="J248" s="72">
        <v>588.50599999999997</v>
      </c>
      <c r="K248" s="72">
        <v>469.43599999999998</v>
      </c>
      <c r="L248" s="72">
        <v>57.895000000000003</v>
      </c>
      <c r="M248" s="72">
        <v>94.290999999999997</v>
      </c>
      <c r="N248" s="72">
        <v>309.52300000000002</v>
      </c>
      <c r="O248" s="72">
        <v>164.21799999999999</v>
      </c>
    </row>
    <row r="249" spans="2:15">
      <c r="B249" s="53">
        <v>44621</v>
      </c>
      <c r="C249" s="73">
        <v>1991.5220213500004</v>
      </c>
      <c r="D249" s="73">
        <v>1805.0976964900001</v>
      </c>
      <c r="E249" s="74">
        <v>150.15056557999998</v>
      </c>
      <c r="F249" s="74">
        <v>36.273759280000007</v>
      </c>
      <c r="G249" s="54">
        <f t="shared" si="14"/>
        <v>3.1353125520060106</v>
      </c>
      <c r="H249" s="53">
        <v>44621</v>
      </c>
      <c r="I249" s="72">
        <f t="shared" ref="I249:I258" si="15">+SUM(J249:O249)</f>
        <v>1692.3799999999999</v>
      </c>
      <c r="J249" s="72">
        <v>591.59799999999996</v>
      </c>
      <c r="K249" s="72">
        <v>471.67399999999998</v>
      </c>
      <c r="L249" s="72">
        <v>58.311999999999998</v>
      </c>
      <c r="M249" s="72">
        <v>94.680999999999997</v>
      </c>
      <c r="N249" s="72">
        <v>311.16000000000003</v>
      </c>
      <c r="O249" s="72">
        <v>164.95500000000001</v>
      </c>
    </row>
    <row r="250" spans="2:15">
      <c r="B250" s="53">
        <v>44652</v>
      </c>
      <c r="C250" s="73">
        <v>1199.2941839499999</v>
      </c>
      <c r="D250" s="73">
        <v>897.54893275000006</v>
      </c>
      <c r="E250" s="74">
        <v>148.06051897999996</v>
      </c>
      <c r="F250" s="74">
        <v>153.68473221999997</v>
      </c>
      <c r="G250" s="54">
        <f t="shared" si="14"/>
        <v>0.50624612100478972</v>
      </c>
      <c r="H250" s="53">
        <v>44652</v>
      </c>
      <c r="I250" s="72">
        <f t="shared" si="15"/>
        <v>1698.9260000000002</v>
      </c>
      <c r="J250" s="72">
        <v>593.702</v>
      </c>
      <c r="K250" s="72">
        <v>473.60500000000002</v>
      </c>
      <c r="L250" s="72">
        <v>58.652000000000001</v>
      </c>
      <c r="M250" s="72">
        <v>95.034000000000006</v>
      </c>
      <c r="N250" s="72">
        <v>312.43400000000003</v>
      </c>
      <c r="O250" s="72">
        <v>165.499</v>
      </c>
    </row>
    <row r="251" spans="2:15">
      <c r="B251" s="53">
        <v>44682</v>
      </c>
      <c r="C251" s="73">
        <v>512.71884238000007</v>
      </c>
      <c r="D251" s="73">
        <v>234.52484801999998</v>
      </c>
      <c r="E251" s="74">
        <v>154.60401190999997</v>
      </c>
      <c r="F251" s="74">
        <v>123.58998245000001</v>
      </c>
      <c r="G251" s="54">
        <f t="shared" si="14"/>
        <v>0.11863601655433609</v>
      </c>
      <c r="H251" s="53">
        <v>44682</v>
      </c>
      <c r="I251" s="72">
        <f t="shared" si="15"/>
        <v>1704.3040000000001</v>
      </c>
      <c r="J251" s="72">
        <v>595.62300000000005</v>
      </c>
      <c r="K251" s="72">
        <v>475.24799999999999</v>
      </c>
      <c r="L251" s="72">
        <v>58.921999999999997</v>
      </c>
      <c r="M251" s="72">
        <v>95.272000000000006</v>
      </c>
      <c r="N251" s="72">
        <v>313.33300000000003</v>
      </c>
      <c r="O251" s="72">
        <v>165.90600000000001</v>
      </c>
    </row>
    <row r="252" spans="2:15">
      <c r="B252" s="53">
        <v>44713</v>
      </c>
      <c r="C252" s="73">
        <v>473.85653571</v>
      </c>
      <c r="D252" s="73">
        <v>277.65449241999994</v>
      </c>
      <c r="E252" s="74">
        <v>148.73612144999996</v>
      </c>
      <c r="F252" s="74">
        <v>47.465921840000007</v>
      </c>
      <c r="G252" s="54">
        <f t="shared" si="14"/>
        <v>0.2952450854487938</v>
      </c>
      <c r="H252" s="53">
        <v>44713</v>
      </c>
      <c r="I252" s="72">
        <f t="shared" si="15"/>
        <v>1712.1910000000003</v>
      </c>
      <c r="J252" s="72">
        <v>598.37599999999998</v>
      </c>
      <c r="K252" s="72">
        <v>477.48599999999999</v>
      </c>
      <c r="L252" s="72">
        <v>59.192999999999998</v>
      </c>
      <c r="M252" s="72">
        <v>95.617000000000004</v>
      </c>
      <c r="N252" s="72">
        <v>314.90899999999999</v>
      </c>
      <c r="O252" s="72">
        <v>166.61</v>
      </c>
    </row>
    <row r="253" spans="2:15">
      <c r="B253" s="53">
        <v>44743</v>
      </c>
      <c r="C253" s="73">
        <v>551.93011002000003</v>
      </c>
      <c r="D253" s="73">
        <v>306.91131330000002</v>
      </c>
      <c r="E253" s="74">
        <v>178.74569965999996</v>
      </c>
      <c r="F253" s="74">
        <v>66.273097059999998</v>
      </c>
      <c r="G253" s="54">
        <f t="shared" si="14"/>
        <v>-0.34358378405038803</v>
      </c>
      <c r="H253" s="53">
        <v>44743</v>
      </c>
      <c r="I253" s="72">
        <f t="shared" si="15"/>
        <v>1716.105</v>
      </c>
      <c r="J253" s="72">
        <v>597.84400000000005</v>
      </c>
      <c r="K253" s="72">
        <v>479.33</v>
      </c>
      <c r="L253" s="72">
        <v>59.436999999999998</v>
      </c>
      <c r="M253" s="72">
        <v>95.912000000000006</v>
      </c>
      <c r="N253" s="72">
        <v>316.33699999999999</v>
      </c>
      <c r="O253" s="72">
        <v>167.245</v>
      </c>
    </row>
    <row r="254" spans="2:15">
      <c r="B254" s="53">
        <v>44774</v>
      </c>
      <c r="C254" s="73">
        <v>514.65248438000003</v>
      </c>
      <c r="D254" s="73">
        <v>224.12089293</v>
      </c>
      <c r="E254" s="74">
        <v>167.70258747</v>
      </c>
      <c r="F254" s="74">
        <v>122.82900398000001</v>
      </c>
      <c r="G254" s="54">
        <f t="shared" si="14"/>
        <v>-0.28124149525493314</v>
      </c>
      <c r="H254" s="53">
        <v>44774</v>
      </c>
      <c r="I254" s="72">
        <f t="shared" si="15"/>
        <v>1724.5590000000002</v>
      </c>
      <c r="J254" s="72">
        <v>600.75</v>
      </c>
      <c r="K254" s="72">
        <v>481.68900000000002</v>
      </c>
      <c r="L254" s="72">
        <v>59.774999999999999</v>
      </c>
      <c r="M254" s="72">
        <v>96.326999999999998</v>
      </c>
      <c r="N254" s="72">
        <v>317.99299999999999</v>
      </c>
      <c r="O254" s="72">
        <v>168.02500000000001</v>
      </c>
    </row>
    <row r="255" spans="2:15">
      <c r="B255" s="53">
        <v>44805</v>
      </c>
      <c r="C255" s="73">
        <v>406.95396544999994</v>
      </c>
      <c r="D255" s="73">
        <v>189.49952431</v>
      </c>
      <c r="E255" s="74">
        <v>169.14447059999995</v>
      </c>
      <c r="F255" s="74">
        <v>48.309970539999995</v>
      </c>
      <c r="G255" s="54">
        <f t="shared" si="14"/>
        <v>0.12844569667924799</v>
      </c>
      <c r="H255" s="53">
        <v>44805</v>
      </c>
      <c r="I255" s="72">
        <f t="shared" si="15"/>
        <v>1729.4759999999999</v>
      </c>
      <c r="J255" s="72">
        <v>604.28800000000001</v>
      </c>
      <c r="K255" s="72">
        <v>481.863</v>
      </c>
      <c r="L255" s="72">
        <v>60.134999999999998</v>
      </c>
      <c r="M255" s="72">
        <v>96.819000000000003</v>
      </c>
      <c r="N255" s="72">
        <v>317.495</v>
      </c>
      <c r="O255" s="72">
        <v>168.876</v>
      </c>
    </row>
    <row r="256" spans="2:15">
      <c r="B256" s="53">
        <v>44835</v>
      </c>
      <c r="C256" s="73">
        <v>434.97557444999995</v>
      </c>
      <c r="D256" s="73">
        <v>208.53520363000004</v>
      </c>
      <c r="E256" s="74">
        <v>173.14898820999994</v>
      </c>
      <c r="F256" s="74">
        <v>53.291382609999992</v>
      </c>
      <c r="G256" s="54">
        <f t="shared" si="14"/>
        <v>0.15542674293181302</v>
      </c>
      <c r="H256" s="53">
        <v>44835</v>
      </c>
      <c r="I256" s="72">
        <f t="shared" si="15"/>
        <v>1738.0240000000001</v>
      </c>
      <c r="J256" s="72">
        <v>607.18100000000004</v>
      </c>
      <c r="K256" s="72">
        <v>484.27300000000002</v>
      </c>
      <c r="L256" s="72">
        <v>60.426000000000002</v>
      </c>
      <c r="M256" s="72">
        <v>97.233999999999995</v>
      </c>
      <c r="N256" s="72">
        <v>319.28500000000003</v>
      </c>
      <c r="O256" s="72">
        <v>169.625</v>
      </c>
    </row>
    <row r="257" spans="2:15">
      <c r="B257" s="53">
        <v>44866</v>
      </c>
      <c r="C257" s="73">
        <v>441.06830721999989</v>
      </c>
      <c r="D257" s="73">
        <v>218.02576829999995</v>
      </c>
      <c r="E257" s="74">
        <v>168.78204890999996</v>
      </c>
      <c r="F257" s="74">
        <v>54.260490009999984</v>
      </c>
      <c r="G257" s="54">
        <f t="shared" si="14"/>
        <v>-7.1010359815283808E-2</v>
      </c>
      <c r="H257" s="53">
        <v>44866</v>
      </c>
      <c r="I257" s="72">
        <f t="shared" si="15"/>
        <v>1739.8580000000002</v>
      </c>
      <c r="J257" s="72">
        <v>605.46299999999997</v>
      </c>
      <c r="K257" s="72">
        <v>486.51</v>
      </c>
      <c r="L257" s="72">
        <v>59.853999999999999</v>
      </c>
      <c r="M257" s="72">
        <v>97.363</v>
      </c>
      <c r="N257" s="72">
        <v>320.70999999999998</v>
      </c>
      <c r="O257" s="72">
        <v>169.958</v>
      </c>
    </row>
    <row r="258" spans="2:15">
      <c r="B258" s="53">
        <v>44896</v>
      </c>
      <c r="C258" s="73">
        <v>599.78306512999995</v>
      </c>
      <c r="D258" s="73">
        <v>313.73424139999997</v>
      </c>
      <c r="E258" s="74">
        <v>183.41783505000001</v>
      </c>
      <c r="F258" s="74">
        <v>102.63098868</v>
      </c>
      <c r="G258" s="54">
        <f t="shared" si="14"/>
        <v>0.28955924140611811</v>
      </c>
      <c r="H258" s="53">
        <v>44896</v>
      </c>
      <c r="I258" s="72">
        <f t="shared" si="15"/>
        <v>1744.73</v>
      </c>
      <c r="J258" s="72">
        <v>607.50300000000004</v>
      </c>
      <c r="K258" s="72">
        <v>487.63200000000001</v>
      </c>
      <c r="L258" s="72">
        <v>60.012</v>
      </c>
      <c r="M258" s="72">
        <v>97.65</v>
      </c>
      <c r="N258" s="72">
        <v>321.536</v>
      </c>
      <c r="O258" s="72">
        <v>170.39699999999999</v>
      </c>
    </row>
  </sheetData>
  <sortState ref="B54:E59">
    <sortCondition descending="1" ref="C54:C59"/>
  </sortState>
  <mergeCells count="17">
    <mergeCell ref="B6:G6"/>
    <mergeCell ref="B7:G7"/>
    <mergeCell ref="B1:L1"/>
    <mergeCell ref="B8:D8"/>
    <mergeCell ref="B100:F100"/>
    <mergeCell ref="B101:F101"/>
    <mergeCell ref="J95:P95"/>
    <mergeCell ref="J4:P4"/>
    <mergeCell ref="J5:P5"/>
    <mergeCell ref="J23:P23"/>
    <mergeCell ref="J24:P24"/>
    <mergeCell ref="J46:P46"/>
    <mergeCell ref="J27:P27"/>
    <mergeCell ref="J28:P28"/>
    <mergeCell ref="J45:P45"/>
    <mergeCell ref="I66:O66"/>
    <mergeCell ref="I67:O6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workbookViewId="0">
      <selection activeCell="E7" sqref="E7"/>
    </sheetView>
  </sheetViews>
  <sheetFormatPr baseColWidth="10" defaultColWidth="8.81640625" defaultRowHeight="13"/>
  <cols>
    <col min="1" max="2" width="10.7265625" style="1" customWidth="1"/>
    <col min="3" max="3" width="12.26953125" style="1" customWidth="1"/>
    <col min="4" max="4" width="13.26953125" style="1" customWidth="1"/>
    <col min="5" max="26" width="10.7265625" style="1" customWidth="1"/>
    <col min="27" max="16384" width="8.81640625" style="1"/>
  </cols>
  <sheetData>
    <row r="1" spans="2:12" ht="14.5" customHeight="1">
      <c r="B1" s="86" t="s">
        <v>91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4" spans="2:12">
      <c r="B4" s="63" t="s">
        <v>92</v>
      </c>
      <c r="C4" s="63"/>
      <c r="D4" s="63"/>
      <c r="E4" s="63"/>
      <c r="F4" s="63"/>
      <c r="G4" s="63"/>
    </row>
    <row r="5" spans="2:12">
      <c r="B5" s="1" t="s">
        <v>49</v>
      </c>
    </row>
    <row r="6" spans="2:12" ht="14.5" customHeight="1">
      <c r="B6" s="87" t="s">
        <v>11</v>
      </c>
      <c r="C6" s="88"/>
      <c r="D6" s="88"/>
      <c r="E6" s="22">
        <v>2021</v>
      </c>
      <c r="F6" s="22">
        <v>2022</v>
      </c>
      <c r="G6" s="22" t="s">
        <v>84</v>
      </c>
    </row>
    <row r="7" spans="2:12" s="2" customFormat="1">
      <c r="B7" s="15" t="s">
        <v>12</v>
      </c>
      <c r="C7" s="16"/>
      <c r="D7" s="17"/>
      <c r="E7" s="12">
        <v>4357839.8573299991</v>
      </c>
      <c r="F7" s="12">
        <v>5610555.5315200007</v>
      </c>
      <c r="G7" s="24">
        <f>+F7/E7-1</f>
        <v>0.28746253079559625</v>
      </c>
    </row>
    <row r="8" spans="2:12">
      <c r="B8" s="18" t="s">
        <v>13</v>
      </c>
      <c r="C8" s="19"/>
      <c r="D8" s="20"/>
      <c r="E8" s="14">
        <v>2080098.3184299995</v>
      </c>
      <c r="F8" s="14">
        <v>3591025.7035400001</v>
      </c>
      <c r="G8" s="24">
        <f t="shared" ref="G8:G22" si="0">+F8/E8-1</f>
        <v>0.72637306213987363</v>
      </c>
    </row>
    <row r="9" spans="2:12">
      <c r="B9" s="21" t="s">
        <v>14</v>
      </c>
      <c r="C9" s="19"/>
      <c r="D9" s="20"/>
      <c r="E9" s="14">
        <v>31918.415840000001</v>
      </c>
      <c r="F9" s="14">
        <v>36962.716520000002</v>
      </c>
      <c r="G9" s="24">
        <f t="shared" si="0"/>
        <v>0.15803731317011382</v>
      </c>
      <c r="H9" s="60"/>
    </row>
    <row r="10" spans="2:12">
      <c r="B10" s="21" t="s">
        <v>15</v>
      </c>
      <c r="C10" s="19"/>
      <c r="D10" s="20"/>
      <c r="E10" s="14">
        <v>100951.74160999998</v>
      </c>
      <c r="F10" s="14">
        <v>177738.93802999999</v>
      </c>
      <c r="G10" s="24">
        <f t="shared" si="0"/>
        <v>0.76063270623548807</v>
      </c>
      <c r="H10" s="60"/>
    </row>
    <row r="11" spans="2:12">
      <c r="B11" s="21" t="s">
        <v>16</v>
      </c>
      <c r="C11" s="19"/>
      <c r="D11" s="20"/>
      <c r="E11" s="14">
        <v>501434.82865999994</v>
      </c>
      <c r="F11" s="14">
        <v>1031934.18336</v>
      </c>
      <c r="G11" s="24">
        <f t="shared" si="0"/>
        <v>1.0579627189393088</v>
      </c>
      <c r="H11" s="60"/>
    </row>
    <row r="12" spans="2:12">
      <c r="B12" s="21" t="s">
        <v>17</v>
      </c>
      <c r="C12" s="19"/>
      <c r="D12" s="20"/>
      <c r="E12" s="14">
        <v>31690.189699999995</v>
      </c>
      <c r="F12" s="14">
        <v>32908.305560000001</v>
      </c>
      <c r="G12" s="24">
        <f t="shared" si="0"/>
        <v>3.8438263435198294E-2</v>
      </c>
      <c r="H12" s="60"/>
    </row>
    <row r="13" spans="2:12">
      <c r="B13" s="21" t="s">
        <v>18</v>
      </c>
      <c r="C13" s="19"/>
      <c r="D13" s="20"/>
      <c r="E13" s="14">
        <v>419493.21445999987</v>
      </c>
      <c r="F13" s="14">
        <v>417499.70857000002</v>
      </c>
      <c r="G13" s="24">
        <f t="shared" si="0"/>
        <v>-4.7521767248751567E-3</v>
      </c>
      <c r="H13" s="60"/>
    </row>
    <row r="14" spans="2:12">
      <c r="B14" s="21" t="s">
        <v>19</v>
      </c>
      <c r="C14" s="19"/>
      <c r="D14" s="20"/>
      <c r="E14" s="14">
        <v>104250.83220999999</v>
      </c>
      <c r="F14" s="14">
        <v>120400.16449999998</v>
      </c>
      <c r="G14" s="24">
        <f t="shared" si="0"/>
        <v>0.15490842564661</v>
      </c>
      <c r="H14" s="60"/>
    </row>
    <row r="15" spans="2:12">
      <c r="B15" s="15" t="s">
        <v>20</v>
      </c>
      <c r="C15" s="19"/>
      <c r="D15" s="20"/>
      <c r="E15" s="14">
        <v>1207827.7997299996</v>
      </c>
      <c r="F15" s="14">
        <v>1314505.1327699998</v>
      </c>
      <c r="G15" s="24">
        <f t="shared" si="0"/>
        <v>8.8321640770188559E-2</v>
      </c>
    </row>
    <row r="16" spans="2:12">
      <c r="B16" s="21" t="s">
        <v>21</v>
      </c>
      <c r="C16" s="19"/>
      <c r="D16" s="20"/>
      <c r="E16" s="14">
        <v>1157854.4529699998</v>
      </c>
      <c r="F16" s="14">
        <v>1259817.0152099999</v>
      </c>
      <c r="G16" s="24">
        <f t="shared" si="0"/>
        <v>8.80616401987806E-2</v>
      </c>
    </row>
    <row r="17" spans="2:7">
      <c r="B17" s="21" t="s">
        <v>22</v>
      </c>
      <c r="C17" s="19"/>
      <c r="D17" s="20"/>
      <c r="E17" s="14">
        <v>49763.662019999996</v>
      </c>
      <c r="F17" s="14">
        <v>54587.432300000008</v>
      </c>
      <c r="G17" s="24">
        <f t="shared" si="0"/>
        <v>9.6933587364638418E-2</v>
      </c>
    </row>
    <row r="18" spans="2:7">
      <c r="B18" s="21" t="s">
        <v>23</v>
      </c>
      <c r="C18" s="19"/>
      <c r="D18" s="20"/>
      <c r="E18" s="14">
        <v>0</v>
      </c>
      <c r="F18" s="14">
        <v>0</v>
      </c>
      <c r="G18" s="24"/>
    </row>
    <row r="19" spans="2:7">
      <c r="B19" s="15" t="s">
        <v>24</v>
      </c>
      <c r="C19" s="19"/>
      <c r="D19" s="20"/>
      <c r="E19" s="14">
        <v>1069913.73917</v>
      </c>
      <c r="F19" s="14">
        <v>705024.69521000015</v>
      </c>
      <c r="G19" s="24">
        <f t="shared" si="0"/>
        <v>-0.34104529234578052</v>
      </c>
    </row>
    <row r="20" spans="2:7">
      <c r="B20" s="21" t="s">
        <v>25</v>
      </c>
      <c r="C20" s="19"/>
      <c r="D20" s="20"/>
      <c r="E20" s="14">
        <v>829.36199999999997</v>
      </c>
      <c r="F20" s="14">
        <v>1789.049</v>
      </c>
      <c r="G20" s="24">
        <f t="shared" si="0"/>
        <v>1.1571388609557709</v>
      </c>
    </row>
    <row r="21" spans="2:7">
      <c r="B21" s="21" t="s">
        <v>26</v>
      </c>
      <c r="C21" s="19"/>
      <c r="D21" s="20"/>
      <c r="E21" s="14">
        <v>444408.15262999991</v>
      </c>
      <c r="F21" s="14">
        <v>128338.73901</v>
      </c>
      <c r="G21" s="24">
        <f t="shared" si="0"/>
        <v>-0.71121425597056775</v>
      </c>
    </row>
    <row r="22" spans="2:7">
      <c r="B22" s="21" t="s">
        <v>27</v>
      </c>
      <c r="C22" s="19"/>
      <c r="D22" s="20"/>
      <c r="E22" s="14">
        <v>7493.6943799999999</v>
      </c>
      <c r="F22" s="14">
        <v>7967.4762299999993</v>
      </c>
      <c r="G22" s="24">
        <f t="shared" si="0"/>
        <v>6.3224068927134391E-2</v>
      </c>
    </row>
    <row r="23" spans="2:7">
      <c r="B23" s="3" t="s">
        <v>28</v>
      </c>
    </row>
    <row r="25" spans="2:7">
      <c r="B25" s="63" t="s">
        <v>93</v>
      </c>
      <c r="C25" s="63"/>
      <c r="D25" s="63"/>
      <c r="E25" s="63"/>
      <c r="F25" s="63"/>
      <c r="G25" s="63"/>
    </row>
    <row r="26" spans="2:7">
      <c r="B26" s="1" t="s">
        <v>50</v>
      </c>
    </row>
    <row r="27" spans="2:7" ht="26">
      <c r="B27" s="87" t="s">
        <v>11</v>
      </c>
      <c r="C27" s="88"/>
      <c r="D27" s="88"/>
      <c r="E27" s="22">
        <v>2021</v>
      </c>
      <c r="F27" s="22">
        <v>2022</v>
      </c>
      <c r="G27" s="22" t="s">
        <v>86</v>
      </c>
    </row>
    <row r="28" spans="2:7">
      <c r="B28" s="15" t="s">
        <v>12</v>
      </c>
      <c r="C28" s="16"/>
      <c r="D28" s="17"/>
      <c r="E28" s="13">
        <f>E7/$E$7</f>
        <v>1</v>
      </c>
      <c r="F28" s="13">
        <f>F7/$F$7</f>
        <v>1</v>
      </c>
      <c r="G28" s="26">
        <f>+(F28-E28)*100</f>
        <v>0</v>
      </c>
    </row>
    <row r="29" spans="2:7">
      <c r="B29" s="18" t="s">
        <v>13</v>
      </c>
      <c r="C29" s="19"/>
      <c r="D29" s="20"/>
      <c r="E29" s="13">
        <f t="shared" ref="E29:E43" si="1">E8/$E$7</f>
        <v>0.47732325797406722</v>
      </c>
      <c r="F29" s="13">
        <f t="shared" ref="F29:F43" si="2">F8/$F$7</f>
        <v>0.64004815269462745</v>
      </c>
      <c r="G29" s="26">
        <f t="shared" ref="G29:G43" si="3">+(F29-E29)*100</f>
        <v>16.272489472056023</v>
      </c>
    </row>
    <row r="30" spans="2:7">
      <c r="B30" s="21" t="s">
        <v>14</v>
      </c>
      <c r="C30" s="19"/>
      <c r="D30" s="20"/>
      <c r="E30" s="13">
        <f t="shared" si="1"/>
        <v>7.324366402843464E-3</v>
      </c>
      <c r="F30" s="13">
        <f t="shared" si="2"/>
        <v>6.5880671374419384E-3</v>
      </c>
      <c r="G30" s="26">
        <f t="shared" si="3"/>
        <v>-7.362992654015256E-2</v>
      </c>
    </row>
    <row r="31" spans="2:7">
      <c r="B31" s="21" t="s">
        <v>15</v>
      </c>
      <c r="C31" s="19"/>
      <c r="D31" s="20"/>
      <c r="E31" s="13">
        <f t="shared" si="1"/>
        <v>2.3165546443886999E-2</v>
      </c>
      <c r="F31" s="13">
        <f t="shared" si="2"/>
        <v>3.1679383089867987E-2</v>
      </c>
      <c r="G31" s="26">
        <f t="shared" si="3"/>
        <v>0.85138366459809878</v>
      </c>
    </row>
    <row r="32" spans="2:7">
      <c r="B32" s="21" t="s">
        <v>16</v>
      </c>
      <c r="C32" s="19"/>
      <c r="D32" s="20"/>
      <c r="E32" s="13">
        <f t="shared" si="1"/>
        <v>0.11506499666723036</v>
      </c>
      <c r="F32" s="13">
        <f t="shared" si="2"/>
        <v>0.18392727379002172</v>
      </c>
      <c r="G32" s="26">
        <f t="shared" si="3"/>
        <v>6.886227712279136</v>
      </c>
    </row>
    <row r="33" spans="2:7">
      <c r="B33" s="21" t="s">
        <v>17</v>
      </c>
      <c r="C33" s="19"/>
      <c r="D33" s="20"/>
      <c r="E33" s="13">
        <f t="shared" si="1"/>
        <v>7.2719950107152922E-3</v>
      </c>
      <c r="F33" s="13">
        <f t="shared" si="2"/>
        <v>5.8654272959463155E-3</v>
      </c>
      <c r="G33" s="26">
        <f t="shared" si="3"/>
        <v>-0.14065677147689767</v>
      </c>
    </row>
    <row r="34" spans="2:7">
      <c r="B34" s="21" t="s">
        <v>18</v>
      </c>
      <c r="C34" s="19"/>
      <c r="D34" s="20"/>
      <c r="E34" s="13">
        <f t="shared" si="1"/>
        <v>9.6261732462334854E-2</v>
      </c>
      <c r="F34" s="13">
        <f t="shared" si="2"/>
        <v>7.4413256623964266E-2</v>
      </c>
      <c r="G34" s="26">
        <f t="shared" si="3"/>
        <v>-2.1848475838370587</v>
      </c>
    </row>
    <row r="35" spans="2:7">
      <c r="B35" s="21" t="s">
        <v>19</v>
      </c>
      <c r="C35" s="19"/>
      <c r="D35" s="20"/>
      <c r="E35" s="13">
        <f t="shared" si="1"/>
        <v>2.3922593675544869E-2</v>
      </c>
      <c r="F35" s="13">
        <f t="shared" si="2"/>
        <v>2.1459579862206871E-2</v>
      </c>
      <c r="G35" s="26">
        <f t="shared" si="3"/>
        <v>-0.24630138133379975</v>
      </c>
    </row>
    <row r="36" spans="2:7">
      <c r="B36" s="15" t="s">
        <v>20</v>
      </c>
      <c r="C36" s="19"/>
      <c r="D36" s="20"/>
      <c r="E36" s="13">
        <f t="shared" si="1"/>
        <v>0.27716204341433109</v>
      </c>
      <c r="F36" s="13">
        <f t="shared" si="2"/>
        <v>0.2342914396596083</v>
      </c>
      <c r="G36" s="26">
        <f t="shared" si="3"/>
        <v>-4.2870603754722794</v>
      </c>
    </row>
    <row r="37" spans="2:7">
      <c r="B37" s="21" t="s">
        <v>21</v>
      </c>
      <c r="C37" s="19"/>
      <c r="D37" s="20"/>
      <c r="E37" s="13">
        <f t="shared" si="1"/>
        <v>0.26569458513315003</v>
      </c>
      <c r="F37" s="13">
        <f t="shared" si="2"/>
        <v>0.22454407734356613</v>
      </c>
      <c r="G37" s="26">
        <f t="shared" si="3"/>
        <v>-4.1150507789583903</v>
      </c>
    </row>
    <row r="38" spans="2:7">
      <c r="B38" s="21" t="s">
        <v>22</v>
      </c>
      <c r="C38" s="19"/>
      <c r="D38" s="20"/>
      <c r="E38" s="13">
        <f t="shared" si="1"/>
        <v>1.1419341611715317E-2</v>
      </c>
      <c r="F38" s="13">
        <f t="shared" si="2"/>
        <v>9.7294166314420717E-3</v>
      </c>
      <c r="G38" s="26">
        <f t="shared" si="3"/>
        <v>-0.16899249802732452</v>
      </c>
    </row>
    <row r="39" spans="2:7">
      <c r="B39" s="21" t="s">
        <v>23</v>
      </c>
      <c r="C39" s="19"/>
      <c r="D39" s="20"/>
      <c r="E39" s="13">
        <f t="shared" si="1"/>
        <v>0</v>
      </c>
      <c r="F39" s="13">
        <f t="shared" si="2"/>
        <v>0</v>
      </c>
      <c r="G39" s="26">
        <f t="shared" si="3"/>
        <v>0</v>
      </c>
    </row>
    <row r="40" spans="2:7">
      <c r="B40" s="15" t="s">
        <v>24</v>
      </c>
      <c r="C40" s="19"/>
      <c r="D40" s="20"/>
      <c r="E40" s="13">
        <f t="shared" si="1"/>
        <v>0.24551469861160166</v>
      </c>
      <c r="F40" s="13">
        <f t="shared" si="2"/>
        <v>0.12566040764576414</v>
      </c>
      <c r="G40" s="26">
        <f t="shared" si="3"/>
        <v>-11.985429096583752</v>
      </c>
    </row>
    <row r="41" spans="2:7">
      <c r="B41" s="21" t="s">
        <v>25</v>
      </c>
      <c r="C41" s="19"/>
      <c r="D41" s="20"/>
      <c r="E41" s="13">
        <f t="shared" si="1"/>
        <v>1.9031493289157738E-4</v>
      </c>
      <c r="F41" s="13">
        <f>F20/$F$7</f>
        <v>3.1887198869152164E-4</v>
      </c>
      <c r="G41" s="26">
        <f t="shared" si="3"/>
        <v>1.2855705579994426E-2</v>
      </c>
    </row>
    <row r="42" spans="2:7">
      <c r="B42" s="21" t="s">
        <v>26</v>
      </c>
      <c r="C42" s="19"/>
      <c r="D42" s="20"/>
      <c r="E42" s="13">
        <f t="shared" si="1"/>
        <v>0.10197900041748756</v>
      </c>
      <c r="F42" s="13">
        <f t="shared" si="2"/>
        <v>2.2874515418124866E-2</v>
      </c>
      <c r="G42" s="26">
        <f t="shared" si="3"/>
        <v>-7.910448499936269</v>
      </c>
    </row>
    <row r="43" spans="2:7">
      <c r="B43" s="21" t="s">
        <v>27</v>
      </c>
      <c r="C43" s="19"/>
      <c r="D43" s="20"/>
      <c r="E43" s="13">
        <f t="shared" si="1"/>
        <v>1.7195892059675879E-3</v>
      </c>
      <c r="F43" s="13">
        <f t="shared" si="2"/>
        <v>1.4200868675550685E-3</v>
      </c>
      <c r="G43" s="26">
        <f t="shared" si="3"/>
        <v>-2.9950233841251946E-2</v>
      </c>
    </row>
    <row r="44" spans="2:7">
      <c r="B44" s="3" t="s">
        <v>28</v>
      </c>
    </row>
    <row r="46" spans="2:7">
      <c r="B46" s="63" t="s">
        <v>94</v>
      </c>
      <c r="C46" s="63"/>
      <c r="D46" s="63"/>
      <c r="E46" s="63"/>
      <c r="F46" s="63"/>
      <c r="G46" s="63"/>
    </row>
    <row r="48" spans="2:7">
      <c r="B48" s="28" t="s">
        <v>57</v>
      </c>
      <c r="C48" s="28"/>
      <c r="D48" s="28" t="s">
        <v>58</v>
      </c>
      <c r="E48" s="29" t="s">
        <v>34</v>
      </c>
    </row>
    <row r="49" spans="2:5">
      <c r="B49" s="31" t="s">
        <v>39</v>
      </c>
      <c r="C49" s="75"/>
      <c r="D49" s="76">
        <v>3351</v>
      </c>
      <c r="E49" s="32">
        <f>D49/$D$77</f>
        <v>5.6027513839682058E-3</v>
      </c>
    </row>
    <row r="50" spans="2:5">
      <c r="B50" s="30" t="s">
        <v>59</v>
      </c>
      <c r="C50" s="77"/>
      <c r="D50" s="14">
        <v>2667</v>
      </c>
      <c r="E50" s="78">
        <f t="shared" ref="E50:E77" si="4">D50/$D$77</f>
        <v>4.4591280038923323E-3</v>
      </c>
    </row>
    <row r="51" spans="2:5">
      <c r="B51" s="30" t="s">
        <v>60</v>
      </c>
      <c r="C51" s="77"/>
      <c r="D51" s="14">
        <v>624</v>
      </c>
      <c r="E51" s="78">
        <f t="shared" si="4"/>
        <v>1.043305539718341E-3</v>
      </c>
    </row>
    <row r="52" spans="2:5">
      <c r="B52" s="30" t="s">
        <v>61</v>
      </c>
      <c r="C52" s="77"/>
      <c r="D52" s="14">
        <v>60</v>
      </c>
      <c r="E52" s="78">
        <f t="shared" si="4"/>
        <v>1.0031784035753278E-4</v>
      </c>
    </row>
    <row r="53" spans="2:5">
      <c r="B53" s="31" t="s">
        <v>35</v>
      </c>
      <c r="C53" s="75"/>
      <c r="D53" s="76">
        <v>79779</v>
      </c>
      <c r="E53" s="32">
        <f t="shared" si="4"/>
        <v>0.13338761643139346</v>
      </c>
    </row>
    <row r="54" spans="2:5">
      <c r="B54" s="30" t="s">
        <v>62</v>
      </c>
      <c r="C54" s="77"/>
      <c r="D54" s="14">
        <v>17343</v>
      </c>
      <c r="E54" s="78">
        <f t="shared" si="4"/>
        <v>2.899687175534485E-2</v>
      </c>
    </row>
    <row r="55" spans="2:5">
      <c r="B55" s="30" t="s">
        <v>63</v>
      </c>
      <c r="C55" s="77"/>
      <c r="D55" s="14">
        <v>55186</v>
      </c>
      <c r="E55" s="78">
        <f t="shared" si="4"/>
        <v>9.2269005632846735E-2</v>
      </c>
    </row>
    <row r="56" spans="2:5">
      <c r="B56" s="30" t="s">
        <v>64</v>
      </c>
      <c r="C56" s="77"/>
      <c r="D56" s="14">
        <v>7250</v>
      </c>
      <c r="E56" s="78">
        <f t="shared" si="4"/>
        <v>1.2121739043201877E-2</v>
      </c>
    </row>
    <row r="57" spans="2:5">
      <c r="B57" s="31" t="s">
        <v>36</v>
      </c>
      <c r="C57" s="75"/>
      <c r="D57" s="76">
        <v>29434</v>
      </c>
      <c r="E57" s="32">
        <f t="shared" si="4"/>
        <v>4.9212588551393668E-2</v>
      </c>
    </row>
    <row r="58" spans="2:5">
      <c r="B58" s="30" t="s">
        <v>36</v>
      </c>
      <c r="C58" s="77"/>
      <c r="D58" s="14">
        <v>29434</v>
      </c>
      <c r="E58" s="78">
        <f t="shared" si="4"/>
        <v>4.9212588551393668E-2</v>
      </c>
    </row>
    <row r="59" spans="2:5">
      <c r="B59" s="31" t="s">
        <v>37</v>
      </c>
      <c r="C59" s="75"/>
      <c r="D59" s="76">
        <v>16149</v>
      </c>
      <c r="E59" s="32">
        <f t="shared" si="4"/>
        <v>2.7000546732229947E-2</v>
      </c>
    </row>
    <row r="60" spans="2:5">
      <c r="B60" s="30" t="s">
        <v>65</v>
      </c>
      <c r="C60" s="77"/>
      <c r="D60" s="14">
        <v>15992</v>
      </c>
      <c r="E60" s="78">
        <f t="shared" si="4"/>
        <v>2.6738048383294404E-2</v>
      </c>
    </row>
    <row r="61" spans="2:5">
      <c r="B61" s="30" t="s">
        <v>66</v>
      </c>
      <c r="C61" s="77"/>
      <c r="D61" s="14">
        <v>157</v>
      </c>
      <c r="E61" s="78">
        <f t="shared" si="4"/>
        <v>2.6249834893554409E-4</v>
      </c>
    </row>
    <row r="62" spans="2:5">
      <c r="B62" s="31" t="s">
        <v>38</v>
      </c>
      <c r="C62" s="75"/>
      <c r="D62" s="76">
        <v>4120</v>
      </c>
      <c r="E62" s="32">
        <f t="shared" si="4"/>
        <v>6.8884917045505846E-3</v>
      </c>
    </row>
    <row r="63" spans="2:5">
      <c r="B63" s="30" t="s">
        <v>67</v>
      </c>
      <c r="C63" s="77"/>
      <c r="D63" s="14">
        <v>6</v>
      </c>
      <c r="E63" s="78">
        <f t="shared" si="4"/>
        <v>1.0031784035753278E-5</v>
      </c>
    </row>
    <row r="64" spans="2:5">
      <c r="B64" s="30" t="s">
        <v>68</v>
      </c>
      <c r="C64" s="77"/>
      <c r="D64" s="14">
        <v>4114</v>
      </c>
      <c r="E64" s="78">
        <f t="shared" si="4"/>
        <v>6.878459920514831E-3</v>
      </c>
    </row>
    <row r="65" spans="2:5">
      <c r="B65" s="31" t="s">
        <v>40</v>
      </c>
      <c r="C65" s="75"/>
      <c r="D65" s="76">
        <v>276</v>
      </c>
      <c r="E65" s="32">
        <f t="shared" si="4"/>
        <v>4.6146206564465079E-4</v>
      </c>
    </row>
    <row r="66" spans="2:5">
      <c r="B66" s="30" t="s">
        <v>40</v>
      </c>
      <c r="C66" s="77"/>
      <c r="D66" s="14">
        <v>276</v>
      </c>
      <c r="E66" s="78">
        <f t="shared" si="4"/>
        <v>4.6146206564465079E-4</v>
      </c>
    </row>
    <row r="67" spans="2:5">
      <c r="B67" s="31" t="s">
        <v>41</v>
      </c>
      <c r="C67" s="75"/>
      <c r="D67" s="76">
        <v>464990</v>
      </c>
      <c r="E67" s="32">
        <f t="shared" si="4"/>
        <v>0.77744654313081951</v>
      </c>
    </row>
    <row r="68" spans="2:5">
      <c r="B68" s="30" t="s">
        <v>69</v>
      </c>
      <c r="C68" s="77"/>
      <c r="D68" s="14">
        <v>2753</v>
      </c>
      <c r="E68" s="78">
        <f t="shared" si="4"/>
        <v>4.6029169084047961E-3</v>
      </c>
    </row>
    <row r="69" spans="2:5">
      <c r="B69" s="30" t="s">
        <v>70</v>
      </c>
      <c r="C69" s="77"/>
      <c r="D69" s="14">
        <v>11796</v>
      </c>
      <c r="E69" s="78">
        <f t="shared" si="4"/>
        <v>1.9722487414290946E-2</v>
      </c>
    </row>
    <row r="70" spans="2:5">
      <c r="B70" s="30" t="s">
        <v>71</v>
      </c>
      <c r="C70" s="77"/>
      <c r="D70" s="14">
        <v>166</v>
      </c>
      <c r="E70" s="78">
        <f t="shared" si="4"/>
        <v>2.7754602498917402E-4</v>
      </c>
    </row>
    <row r="71" spans="2:5">
      <c r="B71" s="30" t="s">
        <v>72</v>
      </c>
      <c r="C71" s="77"/>
      <c r="D71" s="14">
        <v>910</v>
      </c>
      <c r="E71" s="78">
        <f t="shared" si="4"/>
        <v>1.5214872454225804E-3</v>
      </c>
    </row>
    <row r="72" spans="2:5">
      <c r="B72" s="30" t="s">
        <v>73</v>
      </c>
      <c r="C72" s="77"/>
      <c r="D72" s="14">
        <v>401754</v>
      </c>
      <c r="E72" s="78">
        <f t="shared" si="4"/>
        <v>0.67171822725000374</v>
      </c>
    </row>
    <row r="73" spans="2:5">
      <c r="B73" s="30" t="s">
        <v>74</v>
      </c>
      <c r="C73" s="77"/>
      <c r="D73" s="14">
        <v>15005</v>
      </c>
      <c r="E73" s="78">
        <f t="shared" si="4"/>
        <v>2.508781990941299E-2</v>
      </c>
    </row>
    <row r="74" spans="2:5">
      <c r="B74" s="30" t="s">
        <v>75</v>
      </c>
      <c r="C74" s="77"/>
      <c r="D74" s="14">
        <v>2133</v>
      </c>
      <c r="E74" s="78">
        <f t="shared" si="4"/>
        <v>3.5662992247102905E-3</v>
      </c>
    </row>
    <row r="75" spans="2:5">
      <c r="B75" s="30" t="s">
        <v>76</v>
      </c>
      <c r="C75" s="77"/>
      <c r="D75" s="14">
        <v>12372</v>
      </c>
      <c r="E75" s="78">
        <f t="shared" si="4"/>
        <v>2.0685538681723261E-2</v>
      </c>
    </row>
    <row r="76" spans="2:5">
      <c r="B76" s="30" t="s">
        <v>77</v>
      </c>
      <c r="C76" s="77"/>
      <c r="D76" s="14">
        <v>18101</v>
      </c>
      <c r="E76" s="78">
        <f t="shared" si="4"/>
        <v>3.0264220471861683E-2</v>
      </c>
    </row>
    <row r="77" spans="2:5">
      <c r="B77" s="31" t="s">
        <v>78</v>
      </c>
      <c r="C77" s="75"/>
      <c r="D77" s="76">
        <v>598099</v>
      </c>
      <c r="E77" s="78">
        <f t="shared" si="4"/>
        <v>1</v>
      </c>
    </row>
  </sheetData>
  <sortState ref="B49:D54">
    <sortCondition descending="1" ref="D49:D54"/>
  </sortState>
  <mergeCells count="3">
    <mergeCell ref="B1:L1"/>
    <mergeCell ref="B6:D6"/>
    <mergeCell ref="B27:D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54" workbookViewId="0">
      <selection activeCell="H64" sqref="H64"/>
    </sheetView>
  </sheetViews>
  <sheetFormatPr baseColWidth="10" defaultColWidth="8.81640625" defaultRowHeight="13"/>
  <cols>
    <col min="1" max="2" width="10.7265625" style="1" customWidth="1"/>
    <col min="3" max="3" width="12.26953125" style="1" customWidth="1"/>
    <col min="4" max="4" width="13.26953125" style="1" customWidth="1"/>
    <col min="5" max="26" width="10.7265625" style="1" customWidth="1"/>
    <col min="27" max="16384" width="8.81640625" style="1"/>
  </cols>
  <sheetData>
    <row r="1" spans="2:12" ht="14.5" customHeight="1">
      <c r="B1" s="94" t="s">
        <v>91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4" spans="2:12">
      <c r="B4" s="64" t="s">
        <v>92</v>
      </c>
      <c r="C4" s="64"/>
      <c r="D4" s="64"/>
      <c r="E4" s="64"/>
      <c r="F4" s="64"/>
      <c r="G4" s="64"/>
    </row>
    <row r="5" spans="2:12">
      <c r="B5" s="1" t="s">
        <v>49</v>
      </c>
    </row>
    <row r="6" spans="2:12" ht="14.5" customHeight="1">
      <c r="B6" s="95" t="s">
        <v>11</v>
      </c>
      <c r="C6" s="96"/>
      <c r="D6" s="96"/>
      <c r="E6" s="23">
        <v>2021</v>
      </c>
      <c r="F6" s="23">
        <v>2022</v>
      </c>
      <c r="G6" s="23" t="s">
        <v>84</v>
      </c>
    </row>
    <row r="7" spans="2:12" s="2" customFormat="1">
      <c r="B7" s="15" t="s">
        <v>12</v>
      </c>
      <c r="C7" s="16"/>
      <c r="D7" s="17"/>
      <c r="E7" s="12">
        <v>1135465.8225699998</v>
      </c>
      <c r="F7" s="12">
        <v>1562808.93209</v>
      </c>
      <c r="G7" s="25">
        <f>+F7/E7-1</f>
        <v>0.37635928887120262</v>
      </c>
    </row>
    <row r="8" spans="2:12">
      <c r="B8" s="18" t="s">
        <v>13</v>
      </c>
      <c r="C8" s="19"/>
      <c r="D8" s="20"/>
      <c r="E8" s="14">
        <v>723284.82295999979</v>
      </c>
      <c r="F8" s="14">
        <v>1047390.3890200001</v>
      </c>
      <c r="G8" s="25">
        <f t="shared" ref="G8:G22" si="0">+F8/E8-1</f>
        <v>0.44810226313558976</v>
      </c>
    </row>
    <row r="9" spans="2:12">
      <c r="B9" s="21" t="s">
        <v>14</v>
      </c>
      <c r="C9" s="19"/>
      <c r="D9" s="20"/>
      <c r="E9" s="14">
        <v>16110.486720000001</v>
      </c>
      <c r="F9" s="14">
        <v>20854.234399999998</v>
      </c>
      <c r="G9" s="25">
        <f t="shared" si="0"/>
        <v>0.2944509227093044</v>
      </c>
    </row>
    <row r="10" spans="2:12" ht="14.5">
      <c r="B10" s="21" t="s">
        <v>15</v>
      </c>
      <c r="C10" s="19"/>
      <c r="D10" s="20"/>
      <c r="E10" s="14">
        <v>16320.725030000001</v>
      </c>
      <c r="F10" s="14">
        <v>17965.129530000002</v>
      </c>
      <c r="G10" s="25">
        <f t="shared" si="0"/>
        <v>0.1007556035027446</v>
      </c>
      <c r="H10"/>
    </row>
    <row r="11" spans="2:12">
      <c r="B11" s="21" t="s">
        <v>16</v>
      </c>
      <c r="C11" s="19"/>
      <c r="D11" s="20"/>
      <c r="E11" s="14">
        <v>167897.75034999996</v>
      </c>
      <c r="F11" s="14">
        <v>271771.88653000002</v>
      </c>
      <c r="G11" s="25">
        <f t="shared" si="0"/>
        <v>0.61867497309203867</v>
      </c>
    </row>
    <row r="12" spans="2:12">
      <c r="B12" s="21" t="s">
        <v>17</v>
      </c>
      <c r="C12" s="19"/>
      <c r="D12" s="20"/>
      <c r="E12" s="14">
        <v>13889.964690000003</v>
      </c>
      <c r="F12" s="14">
        <v>16844.930790000002</v>
      </c>
      <c r="G12" s="25">
        <f t="shared" si="0"/>
        <v>0.21274108076944276</v>
      </c>
    </row>
    <row r="13" spans="2:12">
      <c r="B13" s="21" t="s">
        <v>18</v>
      </c>
      <c r="C13" s="19"/>
      <c r="D13" s="20"/>
      <c r="E13" s="14">
        <v>145071.81321999998</v>
      </c>
      <c r="F13" s="14">
        <v>198335.50673999995</v>
      </c>
      <c r="G13" s="25">
        <f t="shared" si="0"/>
        <v>0.36715397938279093</v>
      </c>
    </row>
    <row r="14" spans="2:12">
      <c r="B14" s="21" t="s">
        <v>19</v>
      </c>
      <c r="C14" s="19"/>
      <c r="D14" s="20"/>
      <c r="E14" s="14">
        <v>46017.048889999998</v>
      </c>
      <c r="F14" s="14">
        <v>58768.929750000003</v>
      </c>
      <c r="G14" s="25">
        <f t="shared" si="0"/>
        <v>0.27711209579046092</v>
      </c>
    </row>
    <row r="15" spans="2:12">
      <c r="B15" s="15" t="s">
        <v>20</v>
      </c>
      <c r="C15" s="19"/>
      <c r="D15" s="20"/>
      <c r="E15" s="14">
        <v>274026.98831999995</v>
      </c>
      <c r="F15" s="14">
        <v>311037.67646999995</v>
      </c>
      <c r="G15" s="25">
        <f t="shared" si="0"/>
        <v>0.13506220090548204</v>
      </c>
    </row>
    <row r="16" spans="2:12">
      <c r="B16" s="21" t="s">
        <v>21</v>
      </c>
      <c r="C16" s="19"/>
      <c r="D16" s="20"/>
      <c r="E16" s="14">
        <v>273732.94317999994</v>
      </c>
      <c r="F16" s="14">
        <v>310573.12147999997</v>
      </c>
      <c r="G16" s="25">
        <f t="shared" si="0"/>
        <v>0.13458437947592894</v>
      </c>
    </row>
    <row r="17" spans="2:7">
      <c r="B17" s="21" t="s">
        <v>22</v>
      </c>
      <c r="C17" s="19"/>
      <c r="D17" s="20"/>
      <c r="E17" s="14">
        <v>279.23503000000005</v>
      </c>
      <c r="F17" s="14">
        <v>446.13595999999995</v>
      </c>
      <c r="G17" s="25">
        <f t="shared" si="0"/>
        <v>0.59770770880716451</v>
      </c>
    </row>
    <row r="18" spans="2:7">
      <c r="B18" s="21" t="s">
        <v>23</v>
      </c>
      <c r="C18" s="19"/>
      <c r="D18" s="20"/>
      <c r="E18" s="14">
        <v>0</v>
      </c>
      <c r="F18" s="14">
        <v>0</v>
      </c>
      <c r="G18" s="25"/>
    </row>
    <row r="19" spans="2:7">
      <c r="B19" s="15" t="s">
        <v>24</v>
      </c>
      <c r="C19" s="19"/>
      <c r="D19" s="20"/>
      <c r="E19" s="14">
        <v>138154.01128999999</v>
      </c>
      <c r="F19" s="14">
        <v>204380.86660000001</v>
      </c>
      <c r="G19" s="25">
        <f t="shared" si="0"/>
        <v>0.47936976054197067</v>
      </c>
    </row>
    <row r="20" spans="2:7">
      <c r="B20" s="21" t="s">
        <v>25</v>
      </c>
      <c r="C20" s="19"/>
      <c r="D20" s="20"/>
      <c r="E20" s="14">
        <v>1070.8610000000001</v>
      </c>
      <c r="F20" s="14">
        <v>1294.8240000000001</v>
      </c>
      <c r="G20" s="25">
        <f t="shared" si="0"/>
        <v>0.20914292331124207</v>
      </c>
    </row>
    <row r="21" spans="2:7">
      <c r="B21" s="21" t="s">
        <v>26</v>
      </c>
      <c r="C21" s="19"/>
      <c r="D21" s="20"/>
      <c r="E21" s="14">
        <v>29835.741200000004</v>
      </c>
      <c r="F21" s="14">
        <v>38289.337260000008</v>
      </c>
      <c r="G21" s="25">
        <f t="shared" si="0"/>
        <v>0.28333789341221394</v>
      </c>
    </row>
    <row r="22" spans="2:7">
      <c r="B22" s="21" t="s">
        <v>27</v>
      </c>
      <c r="C22" s="19"/>
      <c r="D22" s="20"/>
      <c r="E22" s="14">
        <v>5427.0293800000009</v>
      </c>
      <c r="F22" s="14">
        <v>5780.2886399999998</v>
      </c>
      <c r="G22" s="25">
        <f t="shared" si="0"/>
        <v>6.5092564507177819E-2</v>
      </c>
    </row>
    <row r="25" spans="2:7">
      <c r="B25" s="64" t="s">
        <v>93</v>
      </c>
      <c r="C25" s="64"/>
      <c r="D25" s="64"/>
      <c r="E25" s="64"/>
      <c r="F25" s="64"/>
      <c r="G25" s="64"/>
    </row>
    <row r="26" spans="2:7">
      <c r="B26" s="1" t="s">
        <v>50</v>
      </c>
    </row>
    <row r="27" spans="2:7" ht="26">
      <c r="B27" s="95" t="s">
        <v>11</v>
      </c>
      <c r="C27" s="96"/>
      <c r="D27" s="96"/>
      <c r="E27" s="23">
        <v>2021</v>
      </c>
      <c r="F27" s="23">
        <v>2022</v>
      </c>
      <c r="G27" s="23" t="s">
        <v>86</v>
      </c>
    </row>
    <row r="28" spans="2:7">
      <c r="B28" s="15" t="s">
        <v>12</v>
      </c>
      <c r="C28" s="16"/>
      <c r="D28" s="17"/>
      <c r="E28" s="13">
        <f>E7/$E$7</f>
        <v>1</v>
      </c>
      <c r="F28" s="13">
        <f>F7/$F$7</f>
        <v>1</v>
      </c>
      <c r="G28" s="27">
        <f>+(F28-E28)*100</f>
        <v>0</v>
      </c>
    </row>
    <row r="29" spans="2:7">
      <c r="B29" s="18" t="s">
        <v>13</v>
      </c>
      <c r="C29" s="19"/>
      <c r="D29" s="20"/>
      <c r="E29" s="13">
        <f t="shared" ref="E29:E43" si="1">E8/$E$7</f>
        <v>0.63699391789963833</v>
      </c>
      <c r="F29" s="13">
        <f t="shared" ref="F29:F43" si="2">F8/$F$7</f>
        <v>0.67019733987525121</v>
      </c>
      <c r="G29" s="27">
        <f t="shared" ref="G29:G43" si="3">+(F29-E29)*100</f>
        <v>3.3203421975612879</v>
      </c>
    </row>
    <row r="30" spans="2:7">
      <c r="B30" s="21" t="s">
        <v>14</v>
      </c>
      <c r="C30" s="19"/>
      <c r="D30" s="20"/>
      <c r="E30" s="13">
        <f t="shared" si="1"/>
        <v>1.4188438260110478E-2</v>
      </c>
      <c r="F30" s="13">
        <f t="shared" si="2"/>
        <v>1.3344071672351455E-2</v>
      </c>
      <c r="G30" s="27">
        <f t="shared" si="3"/>
        <v>-8.4436658775902285E-2</v>
      </c>
    </row>
    <row r="31" spans="2:7">
      <c r="B31" s="21" t="s">
        <v>15</v>
      </c>
      <c r="C31" s="19"/>
      <c r="D31" s="20"/>
      <c r="E31" s="13">
        <f t="shared" si="1"/>
        <v>1.4373594260248068E-2</v>
      </c>
      <c r="F31" s="13">
        <f t="shared" si="2"/>
        <v>1.1495410066523356E-2</v>
      </c>
      <c r="G31" s="27">
        <f t="shared" si="3"/>
        <v>-0.28781841937247121</v>
      </c>
    </row>
    <row r="32" spans="2:7">
      <c r="B32" s="21" t="s">
        <v>16</v>
      </c>
      <c r="C32" s="19"/>
      <c r="D32" s="20"/>
      <c r="E32" s="13">
        <f t="shared" si="1"/>
        <v>0.14786684637498132</v>
      </c>
      <c r="F32" s="13">
        <f t="shared" si="2"/>
        <v>0.17389962454754454</v>
      </c>
      <c r="G32" s="27">
        <f t="shared" si="3"/>
        <v>2.603277817256322</v>
      </c>
    </row>
    <row r="33" spans="2:7">
      <c r="B33" s="21" t="s">
        <v>17</v>
      </c>
      <c r="C33" s="19"/>
      <c r="D33" s="20"/>
      <c r="E33" s="13">
        <f t="shared" si="1"/>
        <v>1.2232833797288255E-2</v>
      </c>
      <c r="F33" s="13">
        <f t="shared" si="2"/>
        <v>1.0778624593265331E-2</v>
      </c>
      <c r="G33" s="27">
        <f t="shared" si="3"/>
        <v>-0.14542092040229232</v>
      </c>
    </row>
    <row r="34" spans="2:7">
      <c r="B34" s="21" t="s">
        <v>18</v>
      </c>
      <c r="C34" s="19"/>
      <c r="D34" s="20"/>
      <c r="E34" s="13">
        <f t="shared" si="1"/>
        <v>0.12776413903119177</v>
      </c>
      <c r="F34" s="13">
        <f t="shared" si="2"/>
        <v>0.12690963218053714</v>
      </c>
      <c r="G34" s="27">
        <f t="shared" si="3"/>
        <v>-8.5450685065463494E-2</v>
      </c>
    </row>
    <row r="35" spans="2:7">
      <c r="B35" s="21" t="s">
        <v>19</v>
      </c>
      <c r="C35" s="19"/>
      <c r="D35" s="20"/>
      <c r="E35" s="13">
        <f t="shared" si="1"/>
        <v>4.0527022456603369E-2</v>
      </c>
      <c r="F35" s="13">
        <f t="shared" si="2"/>
        <v>3.7604679972878211E-2</v>
      </c>
      <c r="G35" s="27">
        <f t="shared" si="3"/>
        <v>-0.29223424837251588</v>
      </c>
    </row>
    <row r="36" spans="2:7">
      <c r="B36" s="15" t="s">
        <v>20</v>
      </c>
      <c r="C36" s="19"/>
      <c r="D36" s="20"/>
      <c r="E36" s="13">
        <f t="shared" si="1"/>
        <v>0.24133442229002589</v>
      </c>
      <c r="F36" s="13">
        <f t="shared" si="2"/>
        <v>0.19902476245387093</v>
      </c>
      <c r="G36" s="27">
        <f t="shared" si="3"/>
        <v>-4.2309659836154951</v>
      </c>
    </row>
    <row r="37" spans="2:7">
      <c r="B37" s="21" t="s">
        <v>21</v>
      </c>
      <c r="C37" s="19"/>
      <c r="D37" s="20"/>
      <c r="E37" s="13">
        <f t="shared" si="1"/>
        <v>0.2410754579652922</v>
      </c>
      <c r="F37" s="13">
        <f t="shared" si="2"/>
        <v>0.1987275060327813</v>
      </c>
      <c r="G37" s="27">
        <f t="shared" si="3"/>
        <v>-4.2347951932510899</v>
      </c>
    </row>
    <row r="38" spans="2:7">
      <c r="B38" s="21" t="s">
        <v>22</v>
      </c>
      <c r="C38" s="19"/>
      <c r="D38" s="20"/>
      <c r="E38" s="13">
        <f t="shared" si="1"/>
        <v>2.4592112281106163E-4</v>
      </c>
      <c r="F38" s="13">
        <f t="shared" si="2"/>
        <v>2.8547057214688837E-4</v>
      </c>
      <c r="G38" s="27">
        <f t="shared" si="3"/>
        <v>3.9549449335826731E-3</v>
      </c>
    </row>
    <row r="39" spans="2:7">
      <c r="B39" s="21" t="s">
        <v>23</v>
      </c>
      <c r="C39" s="19"/>
      <c r="D39" s="20"/>
      <c r="E39" s="13">
        <f t="shared" si="1"/>
        <v>0</v>
      </c>
      <c r="F39" s="13">
        <f t="shared" si="2"/>
        <v>0</v>
      </c>
      <c r="G39" s="27">
        <f t="shared" si="3"/>
        <v>0</v>
      </c>
    </row>
    <row r="40" spans="2:7">
      <c r="B40" s="15" t="s">
        <v>24</v>
      </c>
      <c r="C40" s="19"/>
      <c r="D40" s="20"/>
      <c r="E40" s="13">
        <f t="shared" si="1"/>
        <v>0.12167165981033568</v>
      </c>
      <c r="F40" s="13">
        <f t="shared" si="2"/>
        <v>0.13077789767087791</v>
      </c>
      <c r="G40" s="27">
        <f t="shared" si="3"/>
        <v>0.91062378605422378</v>
      </c>
    </row>
    <row r="41" spans="2:7">
      <c r="B41" s="21" t="s">
        <v>25</v>
      </c>
      <c r="C41" s="19"/>
      <c r="D41" s="20"/>
      <c r="E41" s="13">
        <f t="shared" si="1"/>
        <v>9.4310280302072503E-4</v>
      </c>
      <c r="F41" s="13">
        <f>F20/$F$7</f>
        <v>8.2852354719292894E-4</v>
      </c>
      <c r="G41" s="27">
        <f t="shared" si="3"/>
        <v>-1.1457925582779608E-2</v>
      </c>
    </row>
    <row r="42" spans="2:7">
      <c r="B42" s="21" t="s">
        <v>26</v>
      </c>
      <c r="C42" s="19"/>
      <c r="D42" s="20"/>
      <c r="E42" s="13">
        <f t="shared" si="1"/>
        <v>2.6276212464475718E-2</v>
      </c>
      <c r="F42" s="13">
        <f t="shared" si="2"/>
        <v>2.4500331725641158E-2</v>
      </c>
      <c r="G42" s="27">
        <f t="shared" si="3"/>
        <v>-0.17758807388345599</v>
      </c>
    </row>
    <row r="43" spans="2:7">
      <c r="B43" s="21" t="s">
        <v>27</v>
      </c>
      <c r="C43" s="19"/>
      <c r="D43" s="20"/>
      <c r="E43" s="13">
        <f t="shared" si="1"/>
        <v>4.7795620723453634E-3</v>
      </c>
      <c r="F43" s="13">
        <f t="shared" si="2"/>
        <v>3.6986534446471417E-3</v>
      </c>
      <c r="G43" s="27">
        <f t="shared" si="3"/>
        <v>-0.10809086276982217</v>
      </c>
    </row>
    <row r="46" spans="2:7">
      <c r="B46" s="64" t="s">
        <v>94</v>
      </c>
      <c r="C46" s="64"/>
      <c r="D46" s="64"/>
      <c r="E46" s="64"/>
      <c r="F46" s="64"/>
      <c r="G46" s="64"/>
    </row>
    <row r="48" spans="2:7">
      <c r="B48" s="28" t="s">
        <v>57</v>
      </c>
      <c r="C48" s="28"/>
      <c r="D48" s="28" t="s">
        <v>58</v>
      </c>
      <c r="E48" s="29" t="s">
        <v>34</v>
      </c>
    </row>
    <row r="49" spans="2:5">
      <c r="B49" s="31" t="s">
        <v>39</v>
      </c>
      <c r="C49" s="75"/>
      <c r="D49" s="76">
        <v>2899</v>
      </c>
      <c r="E49" s="32">
        <f>D49/$D$77</f>
        <v>6.0762305991343621E-3</v>
      </c>
    </row>
    <row r="50" spans="2:5">
      <c r="B50" s="30" t="s">
        <v>59</v>
      </c>
      <c r="C50" s="77"/>
      <c r="D50" s="14">
        <v>1941</v>
      </c>
      <c r="E50" s="78">
        <f t="shared" ref="E50:E77" si="4">D50/$D$77</f>
        <v>4.0682868550947901E-3</v>
      </c>
    </row>
    <row r="51" spans="2:5">
      <c r="B51" s="30" t="s">
        <v>60</v>
      </c>
      <c r="C51" s="77"/>
      <c r="D51" s="14">
        <v>545</v>
      </c>
      <c r="E51" s="78">
        <f t="shared" si="4"/>
        <v>1.1423062009410926E-3</v>
      </c>
    </row>
    <row r="52" spans="2:5">
      <c r="B52" s="30" t="s">
        <v>61</v>
      </c>
      <c r="C52" s="77"/>
      <c r="D52" s="14">
        <v>413</v>
      </c>
      <c r="E52" s="78">
        <f t="shared" si="4"/>
        <v>8.6563754309847932E-4</v>
      </c>
    </row>
    <row r="53" spans="2:5">
      <c r="B53" s="31" t="s">
        <v>35</v>
      </c>
      <c r="C53" s="75"/>
      <c r="D53" s="76">
        <v>57504</v>
      </c>
      <c r="E53" s="32">
        <f t="shared" si="4"/>
        <v>0.12052692803470934</v>
      </c>
    </row>
    <row r="54" spans="2:5">
      <c r="B54" s="30" t="s">
        <v>62</v>
      </c>
      <c r="C54" s="77"/>
      <c r="D54" s="14">
        <v>15514</v>
      </c>
      <c r="E54" s="78">
        <f t="shared" si="4"/>
        <v>3.2516951195229564E-2</v>
      </c>
    </row>
    <row r="55" spans="2:5">
      <c r="B55" s="30" t="s">
        <v>63</v>
      </c>
      <c r="C55" s="77"/>
      <c r="D55" s="14">
        <v>37549</v>
      </c>
      <c r="E55" s="78">
        <f t="shared" si="4"/>
        <v>7.870175328282035E-2</v>
      </c>
    </row>
    <row r="56" spans="2:5">
      <c r="B56" s="30" t="s">
        <v>64</v>
      </c>
      <c r="C56" s="77"/>
      <c r="D56" s="14">
        <v>4441</v>
      </c>
      <c r="E56" s="78">
        <f t="shared" si="4"/>
        <v>9.3082235566594347E-3</v>
      </c>
    </row>
    <row r="57" spans="2:5">
      <c r="B57" s="31" t="s">
        <v>36</v>
      </c>
      <c r="C57" s="75"/>
      <c r="D57" s="76">
        <v>19124</v>
      </c>
      <c r="E57" s="32">
        <f t="shared" si="4"/>
        <v>4.008341979228891E-2</v>
      </c>
    </row>
    <row r="58" spans="2:5">
      <c r="B58" s="30" t="s">
        <v>36</v>
      </c>
      <c r="C58" s="77"/>
      <c r="D58" s="14">
        <v>19124</v>
      </c>
      <c r="E58" s="78">
        <f t="shared" si="4"/>
        <v>4.008341979228891E-2</v>
      </c>
    </row>
    <row r="59" spans="2:5">
      <c r="B59" s="31" t="s">
        <v>37</v>
      </c>
      <c r="C59" s="75"/>
      <c r="D59" s="76">
        <v>10376</v>
      </c>
      <c r="E59" s="32">
        <f t="shared" si="4"/>
        <v>2.1747833286173902E-2</v>
      </c>
    </row>
    <row r="60" spans="2:5">
      <c r="B60" s="30" t="s">
        <v>65</v>
      </c>
      <c r="C60" s="77"/>
      <c r="D60" s="14">
        <v>10247</v>
      </c>
      <c r="E60" s="78">
        <f t="shared" si="4"/>
        <v>2.1477452552373166E-2</v>
      </c>
    </row>
    <row r="61" spans="2:5">
      <c r="B61" s="30" t="s">
        <v>66</v>
      </c>
      <c r="C61" s="77"/>
      <c r="D61" s="14">
        <v>129</v>
      </c>
      <c r="E61" s="78">
        <f t="shared" si="4"/>
        <v>2.7038073380073569E-4</v>
      </c>
    </row>
    <row r="62" spans="2:5">
      <c r="B62" s="31" t="s">
        <v>38</v>
      </c>
      <c r="C62" s="75"/>
      <c r="D62" s="76">
        <v>1362</v>
      </c>
      <c r="E62" s="32">
        <f t="shared" si="4"/>
        <v>2.8547175150124187E-3</v>
      </c>
    </row>
    <row r="63" spans="2:5">
      <c r="B63" s="30" t="s">
        <v>67</v>
      </c>
      <c r="C63" s="77"/>
      <c r="D63" s="14">
        <v>5</v>
      </c>
      <c r="E63" s="78">
        <f t="shared" si="4"/>
        <v>1.0479873403129291E-5</v>
      </c>
    </row>
    <row r="64" spans="2:5">
      <c r="B64" s="30" t="s">
        <v>68</v>
      </c>
      <c r="C64" s="77"/>
      <c r="D64" s="14">
        <v>1357</v>
      </c>
      <c r="E64" s="78">
        <f t="shared" si="4"/>
        <v>2.8442376416092895E-3</v>
      </c>
    </row>
    <row r="65" spans="2:5">
      <c r="B65" s="31" t="s">
        <v>40</v>
      </c>
      <c r="C65" s="75"/>
      <c r="D65" s="76">
        <v>173</v>
      </c>
      <c r="E65" s="32">
        <f t="shared" si="4"/>
        <v>3.6260361974827345E-4</v>
      </c>
    </row>
    <row r="66" spans="2:5">
      <c r="B66" s="30" t="s">
        <v>40</v>
      </c>
      <c r="C66" s="77"/>
      <c r="D66" s="14">
        <v>173</v>
      </c>
      <c r="E66" s="78">
        <f t="shared" si="4"/>
        <v>3.6260361974827345E-4</v>
      </c>
    </row>
    <row r="67" spans="2:5">
      <c r="B67" s="31" t="s">
        <v>41</v>
      </c>
      <c r="C67" s="75"/>
      <c r="D67" s="76">
        <v>385667</v>
      </c>
      <c r="E67" s="32">
        <f t="shared" si="4"/>
        <v>0.80834826715293284</v>
      </c>
    </row>
    <row r="68" spans="2:5">
      <c r="B68" s="30" t="s">
        <v>69</v>
      </c>
      <c r="C68" s="77"/>
      <c r="D68" s="14">
        <v>18668</v>
      </c>
      <c r="E68" s="78">
        <f t="shared" si="4"/>
        <v>3.912765533792352E-2</v>
      </c>
    </row>
    <row r="69" spans="2:5">
      <c r="B69" s="30" t="s">
        <v>70</v>
      </c>
      <c r="C69" s="77"/>
      <c r="D69" s="14">
        <v>6344</v>
      </c>
      <c r="E69" s="78">
        <f t="shared" si="4"/>
        <v>1.3296863373890444E-2</v>
      </c>
    </row>
    <row r="70" spans="2:5">
      <c r="B70" s="30" t="s">
        <v>71</v>
      </c>
      <c r="C70" s="77"/>
      <c r="D70" s="14">
        <v>134</v>
      </c>
      <c r="E70" s="78">
        <f t="shared" si="4"/>
        <v>2.8086060720386495E-4</v>
      </c>
    </row>
    <row r="71" spans="2:5">
      <c r="B71" s="30" t="s">
        <v>72</v>
      </c>
      <c r="C71" s="77"/>
      <c r="D71" s="14">
        <v>497</v>
      </c>
      <c r="E71" s="78">
        <f t="shared" si="4"/>
        <v>1.0416994162710514E-3</v>
      </c>
    </row>
    <row r="72" spans="2:5">
      <c r="B72" s="30" t="s">
        <v>73</v>
      </c>
      <c r="C72" s="77"/>
      <c r="D72" s="14">
        <v>317864</v>
      </c>
      <c r="E72" s="78">
        <f t="shared" si="4"/>
        <v>0.66623489588245777</v>
      </c>
    </row>
    <row r="73" spans="2:5">
      <c r="B73" s="30" t="s">
        <v>74</v>
      </c>
      <c r="C73" s="77"/>
      <c r="D73" s="14">
        <v>7609</v>
      </c>
      <c r="E73" s="78">
        <f t="shared" si="4"/>
        <v>1.5948271344882154E-2</v>
      </c>
    </row>
    <row r="74" spans="2:5">
      <c r="B74" s="30" t="s">
        <v>75</v>
      </c>
      <c r="C74" s="77"/>
      <c r="D74" s="14">
        <v>1180</v>
      </c>
      <c r="E74" s="78">
        <f t="shared" si="4"/>
        <v>2.4732501231385126E-3</v>
      </c>
    </row>
    <row r="75" spans="2:5">
      <c r="B75" s="30" t="s">
        <v>76</v>
      </c>
      <c r="C75" s="77"/>
      <c r="D75" s="14">
        <v>8767</v>
      </c>
      <c r="E75" s="78">
        <f t="shared" si="4"/>
        <v>1.8375410025046897E-2</v>
      </c>
    </row>
    <row r="76" spans="2:5">
      <c r="B76" s="30" t="s">
        <v>77</v>
      </c>
      <c r="C76" s="77"/>
      <c r="D76" s="14">
        <v>24604</v>
      </c>
      <c r="E76" s="78">
        <f t="shared" si="4"/>
        <v>5.1569361042118608E-2</v>
      </c>
    </row>
    <row r="77" spans="2:5">
      <c r="B77" s="31" t="s">
        <v>78</v>
      </c>
      <c r="C77" s="75"/>
      <c r="D77" s="76">
        <v>477105</v>
      </c>
      <c r="E77" s="32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topLeftCell="B57" workbookViewId="0">
      <selection activeCell="G69" sqref="G69"/>
    </sheetView>
  </sheetViews>
  <sheetFormatPr baseColWidth="10" defaultColWidth="8.81640625" defaultRowHeight="13"/>
  <cols>
    <col min="1" max="2" width="10.7265625" style="1" customWidth="1"/>
    <col min="3" max="3" width="26.26953125" style="1" customWidth="1"/>
    <col min="4" max="4" width="13.26953125" style="1" customWidth="1"/>
    <col min="5" max="26" width="10.7265625" style="1" customWidth="1"/>
    <col min="27" max="16384" width="8.81640625" style="1"/>
  </cols>
  <sheetData>
    <row r="1" spans="2:12" ht="14.5" customHeight="1">
      <c r="B1" s="94" t="s">
        <v>91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4" spans="2:12">
      <c r="B4" s="64" t="s">
        <v>92</v>
      </c>
      <c r="C4" s="64"/>
      <c r="D4" s="64"/>
      <c r="E4" s="64"/>
      <c r="F4" s="64"/>
      <c r="G4" s="64"/>
    </row>
    <row r="5" spans="2:12">
      <c r="B5" s="1" t="s">
        <v>49</v>
      </c>
    </row>
    <row r="6" spans="2:12" ht="14.5" customHeight="1">
      <c r="B6" s="95" t="s">
        <v>11</v>
      </c>
      <c r="C6" s="96"/>
      <c r="D6" s="96"/>
      <c r="E6" s="23">
        <v>2021</v>
      </c>
      <c r="F6" s="23">
        <v>2022</v>
      </c>
      <c r="G6" s="23" t="s">
        <v>84</v>
      </c>
    </row>
    <row r="7" spans="2:12" s="2" customFormat="1">
      <c r="B7" s="15" t="s">
        <v>12</v>
      </c>
      <c r="C7" s="16"/>
      <c r="D7" s="17"/>
      <c r="E7" s="12">
        <v>114163.16378999999</v>
      </c>
      <c r="F7" s="12">
        <v>123679.79310999998</v>
      </c>
      <c r="G7" s="25">
        <f>+F7/E7-1</f>
        <v>8.3359894768732623E-2</v>
      </c>
    </row>
    <row r="8" spans="2:12">
      <c r="B8" s="18" t="s">
        <v>13</v>
      </c>
      <c r="C8" s="19"/>
      <c r="D8" s="20"/>
      <c r="E8" s="14">
        <v>80360.881099999999</v>
      </c>
      <c r="F8" s="14">
        <v>89034.664139999979</v>
      </c>
      <c r="G8" s="25">
        <f t="shared" ref="G8:G22" si="0">+F8/E8-1</f>
        <v>0.10793538997172569</v>
      </c>
    </row>
    <row r="9" spans="2:12">
      <c r="B9" s="21" t="s">
        <v>14</v>
      </c>
      <c r="C9" s="19"/>
      <c r="D9" s="20"/>
      <c r="E9" s="14">
        <v>2543.1950999999999</v>
      </c>
      <c r="F9" s="14">
        <v>2659.9297199999996</v>
      </c>
      <c r="G9" s="25">
        <f t="shared" si="0"/>
        <v>4.5900772614731578E-2</v>
      </c>
    </row>
    <row r="10" spans="2:12" ht="14.5">
      <c r="B10" s="21" t="s">
        <v>15</v>
      </c>
      <c r="C10" s="19"/>
      <c r="D10" s="20"/>
      <c r="E10" s="14">
        <v>3709.4973200000004</v>
      </c>
      <c r="F10" s="14">
        <v>3491.0584700000004</v>
      </c>
      <c r="G10" s="25">
        <f t="shared" si="0"/>
        <v>-5.8886374933410091E-2</v>
      </c>
      <c r="H10"/>
    </row>
    <row r="11" spans="2:12">
      <c r="B11" s="21" t="s">
        <v>16</v>
      </c>
      <c r="C11" s="19"/>
      <c r="D11" s="20"/>
      <c r="E11" s="14">
        <v>25031.10657</v>
      </c>
      <c r="F11" s="14">
        <v>31546.42985</v>
      </c>
      <c r="G11" s="25">
        <f t="shared" si="0"/>
        <v>0.26028906320141165</v>
      </c>
    </row>
    <row r="12" spans="2:12">
      <c r="B12" s="21" t="s">
        <v>17</v>
      </c>
      <c r="C12" s="19"/>
      <c r="D12" s="20"/>
      <c r="E12" s="14">
        <v>2133.6984699999998</v>
      </c>
      <c r="F12" s="14">
        <v>2233.6305600000005</v>
      </c>
      <c r="G12" s="25">
        <f t="shared" si="0"/>
        <v>4.683515098550961E-2</v>
      </c>
    </row>
    <row r="13" spans="2:12">
      <c r="B13" s="21" t="s">
        <v>18</v>
      </c>
      <c r="C13" s="19"/>
      <c r="D13" s="20"/>
      <c r="E13" s="14">
        <v>7708.4292299999988</v>
      </c>
      <c r="F13" s="14">
        <v>8828.6978099999978</v>
      </c>
      <c r="G13" s="25">
        <f t="shared" si="0"/>
        <v>0.1453303321045083</v>
      </c>
    </row>
    <row r="14" spans="2:12">
      <c r="B14" s="21" t="s">
        <v>19</v>
      </c>
      <c r="C14" s="19"/>
      <c r="D14" s="20"/>
      <c r="E14" s="14">
        <v>20080.35989</v>
      </c>
      <c r="F14" s="14">
        <v>19220.883739999997</v>
      </c>
      <c r="G14" s="25">
        <f t="shared" si="0"/>
        <v>-4.280182998254034E-2</v>
      </c>
    </row>
    <row r="15" spans="2:12">
      <c r="B15" s="15" t="s">
        <v>20</v>
      </c>
      <c r="C15" s="19"/>
      <c r="D15" s="20"/>
      <c r="E15" s="14">
        <v>16564.24581</v>
      </c>
      <c r="F15" s="14">
        <v>15285.544330000002</v>
      </c>
      <c r="G15" s="25">
        <f t="shared" si="0"/>
        <v>-7.7196480580361437E-2</v>
      </c>
    </row>
    <row r="16" spans="2:12">
      <c r="B16" s="21" t="s">
        <v>21</v>
      </c>
      <c r="C16" s="19"/>
      <c r="D16" s="20"/>
      <c r="E16" s="14">
        <v>16336.334650000001</v>
      </c>
      <c r="F16" s="14">
        <v>15136.124260000002</v>
      </c>
      <c r="G16" s="25">
        <f t="shared" si="0"/>
        <v>-7.3468768589409317E-2</v>
      </c>
    </row>
    <row r="17" spans="2:7">
      <c r="B17" s="21" t="s">
        <v>22</v>
      </c>
      <c r="C17" s="19"/>
      <c r="D17" s="20"/>
      <c r="E17" s="14">
        <v>211.91306</v>
      </c>
      <c r="F17" s="14">
        <v>138.31702999999996</v>
      </c>
      <c r="G17" s="25">
        <f t="shared" si="0"/>
        <v>-0.34729350800748215</v>
      </c>
    </row>
    <row r="18" spans="2:7">
      <c r="B18" s="21" t="s">
        <v>23</v>
      </c>
      <c r="C18" s="19"/>
      <c r="D18" s="20"/>
      <c r="E18" s="14">
        <v>0</v>
      </c>
      <c r="F18" s="14">
        <v>0</v>
      </c>
      <c r="G18" s="25"/>
    </row>
    <row r="19" spans="2:7">
      <c r="B19" s="15" t="s">
        <v>24</v>
      </c>
      <c r="C19" s="19"/>
      <c r="D19" s="20"/>
      <c r="E19" s="14">
        <v>17238.036880000003</v>
      </c>
      <c r="F19" s="14">
        <v>19359.584639999997</v>
      </c>
      <c r="G19" s="25">
        <f t="shared" si="0"/>
        <v>0.123073629251917</v>
      </c>
    </row>
    <row r="20" spans="2:7">
      <c r="B20" s="21" t="s">
        <v>25</v>
      </c>
      <c r="C20" s="19"/>
      <c r="D20" s="20"/>
      <c r="E20" s="14">
        <v>7.0000000000000001E-3</v>
      </c>
      <c r="F20" s="14">
        <v>0</v>
      </c>
      <c r="G20" s="25"/>
    </row>
    <row r="21" spans="2:7">
      <c r="B21" s="21" t="s">
        <v>26</v>
      </c>
      <c r="C21" s="19"/>
      <c r="D21" s="20"/>
      <c r="E21" s="14">
        <v>7858.6794600000003</v>
      </c>
      <c r="F21" s="14">
        <v>10169.285080000001</v>
      </c>
      <c r="G21" s="25">
        <f t="shared" si="0"/>
        <v>0.29401957819513869</v>
      </c>
    </row>
    <row r="22" spans="2:7">
      <c r="B22" s="21" t="s">
        <v>27</v>
      </c>
      <c r="C22" s="19"/>
      <c r="D22" s="20"/>
      <c r="E22" s="14">
        <v>937.29599000000007</v>
      </c>
      <c r="F22" s="14">
        <v>982.46078999999986</v>
      </c>
      <c r="G22" s="25">
        <f t="shared" si="0"/>
        <v>4.8186272513552231E-2</v>
      </c>
    </row>
    <row r="25" spans="2:7">
      <c r="B25" s="64" t="s">
        <v>93</v>
      </c>
      <c r="C25" s="64"/>
      <c r="D25" s="64"/>
      <c r="E25" s="64"/>
      <c r="F25" s="64"/>
      <c r="G25" s="64"/>
    </row>
    <row r="26" spans="2:7">
      <c r="B26" s="1" t="s">
        <v>50</v>
      </c>
    </row>
    <row r="27" spans="2:7" ht="26">
      <c r="B27" s="95" t="s">
        <v>11</v>
      </c>
      <c r="C27" s="96"/>
      <c r="D27" s="96"/>
      <c r="E27" s="23">
        <v>2021</v>
      </c>
      <c r="F27" s="23">
        <v>2022</v>
      </c>
      <c r="G27" s="23" t="s">
        <v>86</v>
      </c>
    </row>
    <row r="28" spans="2:7">
      <c r="B28" s="15" t="s">
        <v>12</v>
      </c>
      <c r="C28" s="16"/>
      <c r="D28" s="17"/>
      <c r="E28" s="13">
        <f>E7/$E$7</f>
        <v>1</v>
      </c>
      <c r="F28" s="13">
        <f>F7/$F$7</f>
        <v>1</v>
      </c>
      <c r="G28" s="27">
        <f>+(F28-E28)*100</f>
        <v>0</v>
      </c>
    </row>
    <row r="29" spans="2:7">
      <c r="B29" s="18" t="s">
        <v>13</v>
      </c>
      <c r="C29" s="19"/>
      <c r="D29" s="20"/>
      <c r="E29" s="13">
        <f t="shared" ref="E29:E43" si="1">E8/$E$7</f>
        <v>0.7039125268797003</v>
      </c>
      <c r="F29" s="13">
        <f t="shared" ref="F29:F43" si="2">F8/$F$7</f>
        <v>0.71988044207684876</v>
      </c>
      <c r="G29" s="27">
        <f t="shared" ref="G29:G43" si="3">+(F29-E29)*100</f>
        <v>1.5967915197148463</v>
      </c>
    </row>
    <row r="30" spans="2:7">
      <c r="B30" s="21" t="s">
        <v>14</v>
      </c>
      <c r="C30" s="19"/>
      <c r="D30" s="20"/>
      <c r="E30" s="13">
        <f t="shared" si="1"/>
        <v>2.2276844960937993E-2</v>
      </c>
      <c r="F30" s="13">
        <f t="shared" si="2"/>
        <v>2.1506582871094197E-2</v>
      </c>
      <c r="G30" s="27">
        <f t="shared" si="3"/>
        <v>-7.7026208984379632E-2</v>
      </c>
    </row>
    <row r="31" spans="2:7">
      <c r="B31" s="21" t="s">
        <v>15</v>
      </c>
      <c r="C31" s="19"/>
      <c r="D31" s="20"/>
      <c r="E31" s="13">
        <f t="shared" si="1"/>
        <v>3.2492944281252739E-2</v>
      </c>
      <c r="F31" s="13">
        <f t="shared" si="2"/>
        <v>2.8226587239639674E-2</v>
      </c>
      <c r="G31" s="27">
        <f t="shared" si="3"/>
        <v>-0.42663570416130658</v>
      </c>
    </row>
    <row r="32" spans="2:7">
      <c r="B32" s="21" t="s">
        <v>16</v>
      </c>
      <c r="C32" s="19"/>
      <c r="D32" s="20"/>
      <c r="E32" s="13">
        <f t="shared" si="1"/>
        <v>0.21925729577750697</v>
      </c>
      <c r="F32" s="13">
        <f t="shared" si="2"/>
        <v>0.25506535107107442</v>
      </c>
      <c r="G32" s="27">
        <f t="shared" si="3"/>
        <v>3.5808055293567453</v>
      </c>
    </row>
    <row r="33" spans="2:7">
      <c r="B33" s="21" t="s">
        <v>17</v>
      </c>
      <c r="C33" s="19"/>
      <c r="D33" s="20"/>
      <c r="E33" s="13">
        <f t="shared" si="1"/>
        <v>1.8689903110296415E-2</v>
      </c>
      <c r="F33" s="13">
        <f t="shared" si="2"/>
        <v>1.8059785708191025E-2</v>
      </c>
      <c r="G33" s="27">
        <f t="shared" si="3"/>
        <v>-6.3011740210539013E-2</v>
      </c>
    </row>
    <row r="34" spans="2:7">
      <c r="B34" s="21" t="s">
        <v>18</v>
      </c>
      <c r="C34" s="19"/>
      <c r="D34" s="20"/>
      <c r="E34" s="13">
        <f t="shared" si="1"/>
        <v>6.7521159839082967E-2</v>
      </c>
      <c r="F34" s="13">
        <f t="shared" si="2"/>
        <v>7.1383510499146874E-2</v>
      </c>
      <c r="G34" s="27">
        <f t="shared" si="3"/>
        <v>0.38623506600639068</v>
      </c>
    </row>
    <row r="35" spans="2:7">
      <c r="B35" s="21" t="s">
        <v>19</v>
      </c>
      <c r="C35" s="19"/>
      <c r="D35" s="20"/>
      <c r="E35" s="13">
        <f t="shared" si="1"/>
        <v>0.17589176073411272</v>
      </c>
      <c r="F35" s="13">
        <f t="shared" si="2"/>
        <v>0.15540844026885678</v>
      </c>
      <c r="G35" s="27">
        <f t="shared" si="3"/>
        <v>-2.0483320465255943</v>
      </c>
    </row>
    <row r="36" spans="2:7">
      <c r="B36" s="15" t="s">
        <v>20</v>
      </c>
      <c r="C36" s="19"/>
      <c r="D36" s="20"/>
      <c r="E36" s="13">
        <f t="shared" si="1"/>
        <v>0.14509273622154933</v>
      </c>
      <c r="F36" s="13">
        <f t="shared" si="2"/>
        <v>0.12358966606942123</v>
      </c>
      <c r="G36" s="27">
        <f t="shared" si="3"/>
        <v>-2.1503070152128103</v>
      </c>
    </row>
    <row r="37" spans="2:7">
      <c r="B37" s="21" t="s">
        <v>21</v>
      </c>
      <c r="C37" s="19"/>
      <c r="D37" s="20"/>
      <c r="E37" s="13">
        <f t="shared" si="1"/>
        <v>0.14309637283747884</v>
      </c>
      <c r="F37" s="13">
        <f t="shared" si="2"/>
        <v>0.12238154575936293</v>
      </c>
      <c r="G37" s="27">
        <f t="shared" si="3"/>
        <v>-2.0714827078115907</v>
      </c>
    </row>
    <row r="38" spans="2:7">
      <c r="B38" s="21" t="s">
        <v>22</v>
      </c>
      <c r="C38" s="19"/>
      <c r="D38" s="20"/>
      <c r="E38" s="13">
        <f t="shared" si="1"/>
        <v>1.8562297414059781E-3</v>
      </c>
      <c r="F38" s="13">
        <f t="shared" si="2"/>
        <v>1.1183478442350055E-3</v>
      </c>
      <c r="G38" s="27">
        <f t="shared" si="3"/>
        <v>-7.3788189717097261E-2</v>
      </c>
    </row>
    <row r="39" spans="2:7">
      <c r="B39" s="21" t="s">
        <v>23</v>
      </c>
      <c r="C39" s="19"/>
      <c r="D39" s="20"/>
      <c r="E39" s="13">
        <f t="shared" si="1"/>
        <v>0</v>
      </c>
      <c r="F39" s="13">
        <f t="shared" si="2"/>
        <v>0</v>
      </c>
      <c r="G39" s="27">
        <f t="shared" si="3"/>
        <v>0</v>
      </c>
    </row>
    <row r="40" spans="2:7">
      <c r="B40" s="15" t="s">
        <v>24</v>
      </c>
      <c r="C40" s="19"/>
      <c r="D40" s="20"/>
      <c r="E40" s="13">
        <f t="shared" si="1"/>
        <v>0.15099473689875045</v>
      </c>
      <c r="F40" s="13">
        <f t="shared" si="2"/>
        <v>0.15652989185372998</v>
      </c>
      <c r="G40" s="27">
        <f t="shared" si="3"/>
        <v>0.55351549549795265</v>
      </c>
    </row>
    <row r="41" spans="2:7">
      <c r="B41" s="21" t="s">
        <v>25</v>
      </c>
      <c r="C41" s="19"/>
      <c r="D41" s="20"/>
      <c r="E41" s="13">
        <f t="shared" si="1"/>
        <v>6.1315749911033546E-8</v>
      </c>
      <c r="F41" s="13">
        <f>F20/$F$7</f>
        <v>0</v>
      </c>
      <c r="G41" s="27">
        <f t="shared" si="3"/>
        <v>-6.1315749911033544E-6</v>
      </c>
    </row>
    <row r="42" spans="2:7">
      <c r="B42" s="21" t="s">
        <v>26</v>
      </c>
      <c r="C42" s="19"/>
      <c r="D42" s="20"/>
      <c r="E42" s="13">
        <f t="shared" si="1"/>
        <v>6.8837260628619446E-2</v>
      </c>
      <c r="F42" s="13">
        <f t="shared" si="2"/>
        <v>8.2222688317043893E-2</v>
      </c>
      <c r="G42" s="27">
        <f t="shared" si="3"/>
        <v>1.3385427688424447</v>
      </c>
    </row>
    <row r="43" spans="2:7">
      <c r="B43" s="21" t="s">
        <v>27</v>
      </c>
      <c r="C43" s="19"/>
      <c r="D43" s="20"/>
      <c r="E43" s="13">
        <f t="shared" si="1"/>
        <v>8.2101437879220866E-3</v>
      </c>
      <c r="F43" s="13">
        <f t="shared" si="2"/>
        <v>7.9435837115785415E-3</v>
      </c>
      <c r="G43" s="27">
        <f t="shared" si="3"/>
        <v>-2.6656007634354509E-2</v>
      </c>
    </row>
    <row r="46" spans="2:7">
      <c r="B46" s="64" t="s">
        <v>94</v>
      </c>
      <c r="C46" s="64"/>
      <c r="D46" s="64"/>
      <c r="E46" s="64"/>
      <c r="F46" s="64"/>
      <c r="G46" s="64"/>
    </row>
    <row r="48" spans="2:7">
      <c r="B48" s="28" t="s">
        <v>57</v>
      </c>
      <c r="C48" s="28"/>
      <c r="D48" s="28" t="s">
        <v>58</v>
      </c>
      <c r="E48" s="29" t="s">
        <v>34</v>
      </c>
    </row>
    <row r="49" spans="2:11">
      <c r="B49" s="31" t="s">
        <v>39</v>
      </c>
      <c r="C49" s="75"/>
      <c r="D49" s="76">
        <v>2665</v>
      </c>
      <c r="E49" s="32">
        <f>D49/$D$77</f>
        <v>4.5048090738518232E-2</v>
      </c>
    </row>
    <row r="50" spans="2:11" ht="14.5">
      <c r="B50" s="30" t="s">
        <v>59</v>
      </c>
      <c r="C50" s="77"/>
      <c r="D50" s="14">
        <v>1270</v>
      </c>
      <c r="E50" s="78">
        <f t="shared" ref="E50:E77" si="4">D50/$D$77</f>
        <v>2.1467570445747899E-2</v>
      </c>
      <c r="J50"/>
      <c r="K50"/>
    </row>
    <row r="51" spans="2:11" ht="14.5">
      <c r="B51" s="30" t="s">
        <v>60</v>
      </c>
      <c r="C51" s="77"/>
      <c r="D51" s="14">
        <v>105</v>
      </c>
      <c r="E51" s="78">
        <f t="shared" si="4"/>
        <v>1.7748778714988421E-3</v>
      </c>
      <c r="J51"/>
      <c r="K51"/>
    </row>
    <row r="52" spans="2:11" ht="14.5">
      <c r="B52" s="30" t="s">
        <v>61</v>
      </c>
      <c r="C52" s="77"/>
      <c r="D52" s="14">
        <v>1290</v>
      </c>
      <c r="E52" s="78">
        <f t="shared" si="4"/>
        <v>2.180564242127149E-2</v>
      </c>
      <c r="J52"/>
      <c r="K52"/>
    </row>
    <row r="53" spans="2:11" ht="14.5">
      <c r="B53" s="31" t="s">
        <v>35</v>
      </c>
      <c r="C53" s="75"/>
      <c r="D53" s="76">
        <v>10056</v>
      </c>
      <c r="E53" s="32">
        <f t="shared" si="4"/>
        <v>0.16998258929326054</v>
      </c>
      <c r="J53"/>
      <c r="K53"/>
    </row>
    <row r="54" spans="2:11" ht="14.5">
      <c r="B54" s="30" t="s">
        <v>62</v>
      </c>
      <c r="C54" s="77"/>
      <c r="D54" s="14">
        <v>1877</v>
      </c>
      <c r="E54" s="78">
        <f t="shared" si="4"/>
        <v>3.1728054902888825E-2</v>
      </c>
      <c r="J54"/>
      <c r="K54"/>
    </row>
    <row r="55" spans="2:11" ht="14.5">
      <c r="B55" s="30" t="s">
        <v>63</v>
      </c>
      <c r="C55" s="77"/>
      <c r="D55" s="14">
        <v>6855</v>
      </c>
      <c r="E55" s="78">
        <f t="shared" si="4"/>
        <v>0.11587416961071012</v>
      </c>
      <c r="J55"/>
      <c r="K55"/>
    </row>
    <row r="56" spans="2:11" ht="14.5">
      <c r="B56" s="30" t="s">
        <v>64</v>
      </c>
      <c r="C56" s="77"/>
      <c r="D56" s="14">
        <v>1324</v>
      </c>
      <c r="E56" s="78">
        <f t="shared" si="4"/>
        <v>2.2380364779661589E-2</v>
      </c>
      <c r="J56"/>
      <c r="K56"/>
    </row>
    <row r="57" spans="2:11" ht="14.5">
      <c r="B57" s="31" t="s">
        <v>36</v>
      </c>
      <c r="C57" s="75"/>
      <c r="D57" s="76">
        <v>2222</v>
      </c>
      <c r="E57" s="32">
        <f t="shared" si="4"/>
        <v>3.7559796480670732E-2</v>
      </c>
      <c r="J57"/>
      <c r="K57"/>
    </row>
    <row r="58" spans="2:11" ht="14.5">
      <c r="B58" s="30" t="s">
        <v>36</v>
      </c>
      <c r="C58" s="77"/>
      <c r="D58" s="14">
        <v>2222</v>
      </c>
      <c r="E58" s="78">
        <f t="shared" si="4"/>
        <v>3.7559796480670732E-2</v>
      </c>
      <c r="J58"/>
      <c r="K58"/>
    </row>
    <row r="59" spans="2:11" ht="14.5">
      <c r="B59" s="31" t="s">
        <v>37</v>
      </c>
      <c r="C59" s="75"/>
      <c r="D59" s="76">
        <v>1627</v>
      </c>
      <c r="E59" s="32">
        <f t="shared" si="4"/>
        <v>2.7502155208843963E-2</v>
      </c>
      <c r="J59"/>
      <c r="K59"/>
    </row>
    <row r="60" spans="2:11" ht="14.5">
      <c r="B60" s="30" t="s">
        <v>65</v>
      </c>
      <c r="C60" s="77"/>
      <c r="D60" s="14">
        <v>1587</v>
      </c>
      <c r="E60" s="78">
        <f t="shared" si="4"/>
        <v>2.6826011257796784E-2</v>
      </c>
      <c r="J60"/>
      <c r="K60"/>
    </row>
    <row r="61" spans="2:11" ht="14.5">
      <c r="B61" s="30" t="s">
        <v>66</v>
      </c>
      <c r="C61" s="77"/>
      <c r="D61" s="14">
        <v>40</v>
      </c>
      <c r="E61" s="78">
        <f t="shared" si="4"/>
        <v>6.7614395104717789E-4</v>
      </c>
      <c r="J61"/>
      <c r="K61"/>
    </row>
    <row r="62" spans="2:11" ht="14.5">
      <c r="B62" s="31" t="s">
        <v>38</v>
      </c>
      <c r="C62" s="75"/>
      <c r="D62" s="76">
        <v>2101</v>
      </c>
      <c r="E62" s="32">
        <f t="shared" si="4"/>
        <v>3.5514461028753025E-2</v>
      </c>
      <c r="J62"/>
      <c r="K62"/>
    </row>
    <row r="63" spans="2:11" ht="14.5">
      <c r="B63" s="30" t="s">
        <v>67</v>
      </c>
      <c r="C63" s="77"/>
      <c r="D63" s="14">
        <v>3</v>
      </c>
      <c r="E63" s="78">
        <f t="shared" si="4"/>
        <v>5.0710796328538349E-5</v>
      </c>
      <c r="J63"/>
      <c r="K63"/>
    </row>
    <row r="64" spans="2:11" ht="14.5">
      <c r="B64" s="30" t="s">
        <v>68</v>
      </c>
      <c r="C64" s="77"/>
      <c r="D64" s="14">
        <v>2098</v>
      </c>
      <c r="E64" s="78">
        <f t="shared" si="4"/>
        <v>3.5463750232424485E-2</v>
      </c>
      <c r="J64"/>
      <c r="K64"/>
    </row>
    <row r="65" spans="2:11" ht="14.5">
      <c r="B65" s="31" t="s">
        <v>40</v>
      </c>
      <c r="C65" s="75"/>
      <c r="D65" s="76">
        <v>70</v>
      </c>
      <c r="E65" s="32">
        <f t="shared" si="4"/>
        <v>1.1832519143325615E-3</v>
      </c>
      <c r="J65"/>
      <c r="K65"/>
    </row>
    <row r="66" spans="2:11" ht="14.5">
      <c r="B66" s="30" t="s">
        <v>40</v>
      </c>
      <c r="C66" s="77"/>
      <c r="D66" s="14">
        <v>70</v>
      </c>
      <c r="E66" s="78">
        <f t="shared" si="4"/>
        <v>1.1832519143325615E-3</v>
      </c>
      <c r="J66"/>
      <c r="K66"/>
    </row>
    <row r="67" spans="2:11" ht="14.5">
      <c r="B67" s="31" t="s">
        <v>41</v>
      </c>
      <c r="C67" s="75"/>
      <c r="D67" s="76">
        <v>40418</v>
      </c>
      <c r="E67" s="32">
        <f t="shared" si="4"/>
        <v>0.68320965533562095</v>
      </c>
      <c r="J67"/>
      <c r="K67"/>
    </row>
    <row r="68" spans="2:11" ht="14.5">
      <c r="B68" s="30" t="s">
        <v>69</v>
      </c>
      <c r="C68" s="77"/>
      <c r="D68" s="14">
        <v>351</v>
      </c>
      <c r="E68" s="78">
        <f t="shared" si="4"/>
        <v>5.9331631704389867E-3</v>
      </c>
      <c r="J68"/>
      <c r="K68"/>
    </row>
    <row r="69" spans="2:11" ht="14.5">
      <c r="B69" s="30" t="s">
        <v>70</v>
      </c>
      <c r="C69" s="77"/>
      <c r="D69" s="14">
        <v>372</v>
      </c>
      <c r="E69" s="78">
        <f t="shared" si="4"/>
        <v>6.2881387447387546E-3</v>
      </c>
      <c r="J69"/>
      <c r="K69"/>
    </row>
    <row r="70" spans="2:11" ht="14.5">
      <c r="B70" s="30" t="s">
        <v>71</v>
      </c>
      <c r="C70" s="77"/>
      <c r="D70" s="14">
        <v>38</v>
      </c>
      <c r="E70" s="78">
        <f t="shared" si="4"/>
        <v>6.4233675349481903E-4</v>
      </c>
      <c r="J70"/>
      <c r="K70"/>
    </row>
    <row r="71" spans="2:11" ht="14.5">
      <c r="B71" s="30" t="s">
        <v>72</v>
      </c>
      <c r="C71" s="77"/>
      <c r="D71" s="14">
        <v>101</v>
      </c>
      <c r="E71" s="78">
        <f t="shared" si="4"/>
        <v>1.7072634763941243E-3</v>
      </c>
      <c r="J71"/>
      <c r="K71"/>
    </row>
    <row r="72" spans="2:11" ht="14.5">
      <c r="B72" s="30" t="s">
        <v>73</v>
      </c>
      <c r="C72" s="77"/>
      <c r="D72" s="14">
        <v>33989</v>
      </c>
      <c r="E72" s="78">
        <f t="shared" si="4"/>
        <v>0.57453641880356332</v>
      </c>
      <c r="J72"/>
      <c r="K72"/>
    </row>
    <row r="73" spans="2:11" ht="14.5">
      <c r="B73" s="30" t="s">
        <v>74</v>
      </c>
      <c r="C73" s="77"/>
      <c r="D73" s="14">
        <v>851</v>
      </c>
      <c r="E73" s="78">
        <f t="shared" si="4"/>
        <v>1.4384962558528711E-2</v>
      </c>
      <c r="J73"/>
      <c r="K73"/>
    </row>
    <row r="74" spans="2:11" ht="14.5">
      <c r="B74" s="30" t="s">
        <v>75</v>
      </c>
      <c r="C74" s="77"/>
      <c r="D74" s="14">
        <v>195</v>
      </c>
      <c r="E74" s="78">
        <f t="shared" si="4"/>
        <v>3.2962017613549924E-3</v>
      </c>
      <c r="J74"/>
      <c r="K74"/>
    </row>
    <row r="75" spans="2:11" ht="14.5">
      <c r="B75" s="30" t="s">
        <v>76</v>
      </c>
      <c r="C75" s="77"/>
      <c r="D75" s="14">
        <v>1314</v>
      </c>
      <c r="E75" s="78">
        <f t="shared" si="4"/>
        <v>2.2211328791899795E-2</v>
      </c>
      <c r="J75"/>
      <c r="K75"/>
    </row>
    <row r="76" spans="2:11" ht="14.5">
      <c r="B76" s="30" t="s">
        <v>77</v>
      </c>
      <c r="C76" s="77"/>
      <c r="D76" s="14">
        <v>3207</v>
      </c>
      <c r="E76" s="78">
        <f t="shared" si="4"/>
        <v>5.420984127520749E-2</v>
      </c>
      <c r="J76"/>
      <c r="K76"/>
    </row>
    <row r="77" spans="2:11" ht="14.5">
      <c r="B77" s="31" t="s">
        <v>78</v>
      </c>
      <c r="C77" s="75"/>
      <c r="D77" s="76">
        <v>59159</v>
      </c>
      <c r="E77" s="32">
        <f t="shared" si="4"/>
        <v>1</v>
      </c>
      <c r="J77"/>
      <c r="K77"/>
    </row>
    <row r="78" spans="2:11" ht="14.5">
      <c r="J78"/>
      <c r="K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B57" workbookViewId="0">
      <selection activeCell="G69" sqref="G69"/>
    </sheetView>
  </sheetViews>
  <sheetFormatPr baseColWidth="10" defaultColWidth="8.81640625" defaultRowHeight="13"/>
  <cols>
    <col min="1" max="2" width="10.7265625" style="1" customWidth="1"/>
    <col min="3" max="3" width="24" style="1" customWidth="1"/>
    <col min="4" max="4" width="13.26953125" style="1" customWidth="1"/>
    <col min="5" max="26" width="10.7265625" style="1" customWidth="1"/>
    <col min="27" max="16384" width="8.81640625" style="1"/>
  </cols>
  <sheetData>
    <row r="1" spans="2:12" ht="14.5" customHeight="1">
      <c r="B1" s="94" t="s">
        <v>91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4" spans="2:12">
      <c r="B4" s="64" t="s">
        <v>92</v>
      </c>
      <c r="C4" s="64"/>
      <c r="D4" s="64"/>
      <c r="E4" s="64"/>
      <c r="F4" s="64"/>
      <c r="G4" s="64"/>
    </row>
    <row r="5" spans="2:12">
      <c r="B5" s="1" t="s">
        <v>49</v>
      </c>
    </row>
    <row r="6" spans="2:12" ht="14.5" customHeight="1">
      <c r="B6" s="95" t="s">
        <v>11</v>
      </c>
      <c r="C6" s="96"/>
      <c r="D6" s="96"/>
      <c r="E6" s="23">
        <v>2021</v>
      </c>
      <c r="F6" s="23">
        <v>2022</v>
      </c>
      <c r="G6" s="23" t="s">
        <v>84</v>
      </c>
    </row>
    <row r="7" spans="2:12" s="2" customFormat="1">
      <c r="B7" s="15" t="s">
        <v>12</v>
      </c>
      <c r="C7" s="16"/>
      <c r="D7" s="17"/>
      <c r="E7" s="12">
        <v>172540.05708</v>
      </c>
      <c r="F7" s="12">
        <v>215078.62124000001</v>
      </c>
      <c r="G7" s="25">
        <f>+F7/E7-1</f>
        <v>0.24654312094191888</v>
      </c>
    </row>
    <row r="8" spans="2:12">
      <c r="B8" s="18" t="s">
        <v>13</v>
      </c>
      <c r="C8" s="19"/>
      <c r="D8" s="20"/>
      <c r="E8" s="14">
        <v>65018.485969999987</v>
      </c>
      <c r="F8" s="14">
        <v>89488.598279999991</v>
      </c>
      <c r="G8" s="25">
        <f t="shared" ref="G8:G22" si="0">+F8/E8-1</f>
        <v>0.37635623076936442</v>
      </c>
    </row>
    <row r="9" spans="2:12">
      <c r="B9" s="21" t="s">
        <v>14</v>
      </c>
      <c r="C9" s="19"/>
      <c r="D9" s="20"/>
      <c r="E9" s="14">
        <v>2423.7157599999996</v>
      </c>
      <c r="F9" s="14">
        <v>2967.95669</v>
      </c>
      <c r="G9" s="25">
        <f t="shared" si="0"/>
        <v>0.22454816648962184</v>
      </c>
    </row>
    <row r="10" spans="2:12" ht="14.5">
      <c r="B10" s="21" t="s">
        <v>15</v>
      </c>
      <c r="C10" s="19"/>
      <c r="D10" s="20"/>
      <c r="E10" s="14">
        <v>3338.6558800000003</v>
      </c>
      <c r="F10" s="14">
        <v>3715.8767500000004</v>
      </c>
      <c r="G10" s="25">
        <f t="shared" si="0"/>
        <v>0.11298584926338684</v>
      </c>
      <c r="H10"/>
    </row>
    <row r="11" spans="2:12">
      <c r="B11" s="21" t="s">
        <v>16</v>
      </c>
      <c r="C11" s="19"/>
      <c r="D11" s="20"/>
      <c r="E11" s="14">
        <v>14301.113630000002</v>
      </c>
      <c r="F11" s="14">
        <v>21548.229890000006</v>
      </c>
      <c r="G11" s="25">
        <f t="shared" si="0"/>
        <v>0.50675188293011297</v>
      </c>
    </row>
    <row r="12" spans="2:12">
      <c r="B12" s="21" t="s">
        <v>17</v>
      </c>
      <c r="C12" s="19"/>
      <c r="D12" s="20"/>
      <c r="E12" s="14">
        <v>3600.9064899999998</v>
      </c>
      <c r="F12" s="14">
        <v>3910.2105699999993</v>
      </c>
      <c r="G12" s="25">
        <f t="shared" si="0"/>
        <v>8.5896171105515062E-2</v>
      </c>
    </row>
    <row r="13" spans="2:12">
      <c r="B13" s="21" t="s">
        <v>18</v>
      </c>
      <c r="C13" s="19"/>
      <c r="D13" s="20"/>
      <c r="E13" s="14">
        <v>15149.625620000001</v>
      </c>
      <c r="F13" s="14">
        <v>16459.735959999998</v>
      </c>
      <c r="G13" s="25">
        <f t="shared" si="0"/>
        <v>8.6478067040180573E-2</v>
      </c>
    </row>
    <row r="14" spans="2:12">
      <c r="B14" s="21" t="s">
        <v>19</v>
      </c>
      <c r="C14" s="19"/>
      <c r="D14" s="20"/>
      <c r="E14" s="14">
        <v>13133.493520000002</v>
      </c>
      <c r="F14" s="14">
        <v>16878.43636</v>
      </c>
      <c r="G14" s="25">
        <f t="shared" si="0"/>
        <v>0.28514445408581568</v>
      </c>
    </row>
    <row r="15" spans="2:12">
      <c r="B15" s="15" t="s">
        <v>20</v>
      </c>
      <c r="C15" s="19"/>
      <c r="D15" s="20"/>
      <c r="E15" s="14">
        <v>83624.975959999996</v>
      </c>
      <c r="F15" s="14">
        <v>98543.118770000016</v>
      </c>
      <c r="G15" s="25">
        <f t="shared" si="0"/>
        <v>0.17839338832379159</v>
      </c>
    </row>
    <row r="16" spans="2:12">
      <c r="B16" s="21" t="s">
        <v>21</v>
      </c>
      <c r="C16" s="19"/>
      <c r="D16" s="20"/>
      <c r="E16" s="14">
        <v>83518.667049999989</v>
      </c>
      <c r="F16" s="14">
        <v>98425.899820000006</v>
      </c>
      <c r="G16" s="25">
        <f t="shared" si="0"/>
        <v>0.17848983103472582</v>
      </c>
    </row>
    <row r="17" spans="2:7">
      <c r="B17" s="21" t="s">
        <v>22</v>
      </c>
      <c r="C17" s="19"/>
      <c r="D17" s="20"/>
      <c r="E17" s="14">
        <v>104.75895999999999</v>
      </c>
      <c r="F17" s="14">
        <v>115.05597999999999</v>
      </c>
      <c r="G17" s="25">
        <f t="shared" si="0"/>
        <v>9.8292499276434242E-2</v>
      </c>
    </row>
    <row r="18" spans="2:7">
      <c r="B18" s="21" t="s">
        <v>23</v>
      </c>
      <c r="C18" s="19"/>
      <c r="D18" s="20"/>
      <c r="E18" s="14">
        <v>0</v>
      </c>
      <c r="F18" s="14">
        <v>0</v>
      </c>
      <c r="G18" s="25"/>
    </row>
    <row r="19" spans="2:7">
      <c r="B19" s="15" t="s">
        <v>24</v>
      </c>
      <c r="C19" s="19"/>
      <c r="D19" s="20"/>
      <c r="E19" s="14">
        <v>23896.595149999997</v>
      </c>
      <c r="F19" s="14">
        <v>27046.904189999997</v>
      </c>
      <c r="G19" s="25">
        <f t="shared" si="0"/>
        <v>0.13183087465914567</v>
      </c>
    </row>
    <row r="20" spans="2:7">
      <c r="B20" s="21" t="s">
        <v>25</v>
      </c>
      <c r="C20" s="19"/>
      <c r="D20" s="20"/>
      <c r="E20" s="14">
        <v>2.9</v>
      </c>
      <c r="F20" s="14">
        <v>4.9000000000000002E-2</v>
      </c>
      <c r="G20" s="25">
        <f t="shared" si="0"/>
        <v>-0.98310344827586205</v>
      </c>
    </row>
    <row r="21" spans="2:7">
      <c r="B21" s="21" t="s">
        <v>26</v>
      </c>
      <c r="C21" s="19"/>
      <c r="D21" s="20"/>
      <c r="E21" s="14">
        <v>11523.990979999999</v>
      </c>
      <c r="F21" s="14">
        <v>14644.942499999999</v>
      </c>
      <c r="G21" s="25">
        <f t="shared" si="0"/>
        <v>0.27082210715163213</v>
      </c>
    </row>
    <row r="22" spans="2:7">
      <c r="B22" s="21" t="s">
        <v>27</v>
      </c>
      <c r="C22" s="19"/>
      <c r="D22" s="20"/>
      <c r="E22" s="14">
        <v>785.16871999999989</v>
      </c>
      <c r="F22" s="14">
        <v>821.16878000000008</v>
      </c>
      <c r="G22" s="25">
        <f t="shared" si="0"/>
        <v>4.5850094486698634E-2</v>
      </c>
    </row>
    <row r="25" spans="2:7">
      <c r="B25" s="64" t="s">
        <v>93</v>
      </c>
      <c r="C25" s="64"/>
      <c r="D25" s="64"/>
      <c r="E25" s="64"/>
      <c r="F25" s="64"/>
      <c r="G25" s="64"/>
    </row>
    <row r="26" spans="2:7">
      <c r="B26" s="1" t="s">
        <v>50</v>
      </c>
    </row>
    <row r="27" spans="2:7" ht="26">
      <c r="B27" s="95" t="s">
        <v>11</v>
      </c>
      <c r="C27" s="96"/>
      <c r="D27" s="96"/>
      <c r="E27" s="23">
        <v>2021</v>
      </c>
      <c r="F27" s="23">
        <v>2022</v>
      </c>
      <c r="G27" s="23" t="s">
        <v>86</v>
      </c>
    </row>
    <row r="28" spans="2:7">
      <c r="B28" s="15" t="s">
        <v>12</v>
      </c>
      <c r="C28" s="16"/>
      <c r="D28" s="17"/>
      <c r="E28" s="13">
        <f>E7/$E$7</f>
        <v>1</v>
      </c>
      <c r="F28" s="13">
        <f>F7/$F$7</f>
        <v>1</v>
      </c>
      <c r="G28" s="27">
        <f>+(F28-E28)*100</f>
        <v>0</v>
      </c>
    </row>
    <row r="29" spans="2:7">
      <c r="B29" s="18" t="s">
        <v>13</v>
      </c>
      <c r="C29" s="19"/>
      <c r="D29" s="20"/>
      <c r="E29" s="13">
        <f t="shared" ref="E29:E43" si="1">E8/$E$7</f>
        <v>0.37683125339325402</v>
      </c>
      <c r="F29" s="13">
        <f t="shared" ref="F29:F43" si="2">F8/$F$7</f>
        <v>0.41607388853465938</v>
      </c>
      <c r="G29" s="27">
        <f t="shared" ref="G29:G43" si="3">+(F29-E29)*100</f>
        <v>3.9242635141405358</v>
      </c>
    </row>
    <row r="30" spans="2:7">
      <c r="B30" s="21" t="s">
        <v>14</v>
      </c>
      <c r="C30" s="19"/>
      <c r="D30" s="20"/>
      <c r="E30" s="13">
        <f t="shared" si="1"/>
        <v>1.4047264160091348E-2</v>
      </c>
      <c r="F30" s="13">
        <f t="shared" si="2"/>
        <v>1.3799403552471834E-2</v>
      </c>
      <c r="G30" s="27">
        <f t="shared" si="3"/>
        <v>-2.4786060761951452E-2</v>
      </c>
    </row>
    <row r="31" spans="2:7">
      <c r="B31" s="21" t="s">
        <v>15</v>
      </c>
      <c r="C31" s="19"/>
      <c r="D31" s="20"/>
      <c r="E31" s="13">
        <f t="shared" si="1"/>
        <v>1.9350033473397994E-2</v>
      </c>
      <c r="F31" s="13">
        <f t="shared" si="2"/>
        <v>1.7276829880053773E-2</v>
      </c>
      <c r="G31" s="27">
        <f t="shared" si="3"/>
        <v>-0.207320359334422</v>
      </c>
    </row>
    <row r="32" spans="2:7">
      <c r="B32" s="21" t="s">
        <v>16</v>
      </c>
      <c r="C32" s="19"/>
      <c r="D32" s="20"/>
      <c r="E32" s="13">
        <f t="shared" si="1"/>
        <v>8.2885759237746978E-2</v>
      </c>
      <c r="F32" s="13">
        <f t="shared" si="2"/>
        <v>0.10018768841722749</v>
      </c>
      <c r="G32" s="27">
        <f t="shared" si="3"/>
        <v>1.7301929179480506</v>
      </c>
    </row>
    <row r="33" spans="2:7">
      <c r="B33" s="21" t="s">
        <v>17</v>
      </c>
      <c r="C33" s="19"/>
      <c r="D33" s="20"/>
      <c r="E33" s="13">
        <f t="shared" si="1"/>
        <v>2.0869973911799518E-2</v>
      </c>
      <c r="F33" s="13">
        <f t="shared" si="2"/>
        <v>1.8180377703075883E-2</v>
      </c>
      <c r="G33" s="27">
        <f t="shared" si="3"/>
        <v>-0.26895962087236347</v>
      </c>
    </row>
    <row r="34" spans="2:7">
      <c r="B34" s="21" t="s">
        <v>18</v>
      </c>
      <c r="C34" s="19"/>
      <c r="D34" s="20"/>
      <c r="E34" s="13">
        <f t="shared" si="1"/>
        <v>8.7803527345396204E-2</v>
      </c>
      <c r="F34" s="13">
        <f t="shared" si="2"/>
        <v>7.652892632984222E-2</v>
      </c>
      <c r="G34" s="27">
        <f t="shared" si="3"/>
        <v>-1.1274601015553984</v>
      </c>
    </row>
    <row r="35" spans="2:7">
      <c r="B35" s="21" t="s">
        <v>19</v>
      </c>
      <c r="C35" s="19"/>
      <c r="D35" s="20"/>
      <c r="E35" s="13">
        <f t="shared" si="1"/>
        <v>7.6118518460385809E-2</v>
      </c>
      <c r="F35" s="13">
        <f t="shared" si="2"/>
        <v>7.8475658169511145E-2</v>
      </c>
      <c r="G35" s="27">
        <f t="shared" si="3"/>
        <v>0.2357139709125336</v>
      </c>
    </row>
    <row r="36" spans="2:7">
      <c r="B36" s="15" t="s">
        <v>20</v>
      </c>
      <c r="C36" s="19"/>
      <c r="D36" s="20"/>
      <c r="E36" s="13">
        <f t="shared" si="1"/>
        <v>0.48466992172853174</v>
      </c>
      <c r="F36" s="13">
        <f t="shared" si="2"/>
        <v>0.4581725426816764</v>
      </c>
      <c r="G36" s="27">
        <f t="shared" si="3"/>
        <v>-2.6497379046855341</v>
      </c>
    </row>
    <row r="37" spans="2:7">
      <c r="B37" s="21" t="s">
        <v>21</v>
      </c>
      <c r="C37" s="19"/>
      <c r="D37" s="20"/>
      <c r="E37" s="13">
        <f t="shared" si="1"/>
        <v>0.48405378126932974</v>
      </c>
      <c r="F37" s="13">
        <f t="shared" si="2"/>
        <v>0.45762753756064578</v>
      </c>
      <c r="G37" s="27">
        <f t="shared" si="3"/>
        <v>-2.6426243708683961</v>
      </c>
    </row>
    <row r="38" spans="2:7">
      <c r="B38" s="21" t="s">
        <v>22</v>
      </c>
      <c r="C38" s="19"/>
      <c r="D38" s="20"/>
      <c r="E38" s="13">
        <f t="shared" si="1"/>
        <v>6.0715732782809615E-4</v>
      </c>
      <c r="F38" s="13">
        <f t="shared" si="2"/>
        <v>5.3494847296613624E-4</v>
      </c>
      <c r="G38" s="27">
        <f t="shared" si="3"/>
        <v>-7.2208854861959904E-3</v>
      </c>
    </row>
    <row r="39" spans="2:7">
      <c r="B39" s="21" t="s">
        <v>23</v>
      </c>
      <c r="C39" s="19"/>
      <c r="D39" s="20"/>
      <c r="E39" s="13">
        <f t="shared" si="1"/>
        <v>0</v>
      </c>
      <c r="F39" s="13">
        <f t="shared" si="2"/>
        <v>0</v>
      </c>
      <c r="G39" s="27">
        <f t="shared" si="3"/>
        <v>0</v>
      </c>
    </row>
    <row r="40" spans="2:7">
      <c r="B40" s="15" t="s">
        <v>24</v>
      </c>
      <c r="C40" s="19"/>
      <c r="D40" s="20"/>
      <c r="E40" s="13">
        <f t="shared" si="1"/>
        <v>0.13849882487821416</v>
      </c>
      <c r="F40" s="13">
        <f t="shared" si="2"/>
        <v>0.12575356878366417</v>
      </c>
      <c r="G40" s="27">
        <f t="shared" si="3"/>
        <v>-1.274525609454999</v>
      </c>
    </row>
    <row r="41" spans="2:7">
      <c r="B41" s="21" t="s">
        <v>25</v>
      </c>
      <c r="C41" s="19"/>
      <c r="D41" s="20"/>
      <c r="E41" s="13">
        <f t="shared" si="1"/>
        <v>1.6807691205616008E-5</v>
      </c>
      <c r="F41" s="13">
        <f>F20/$F$7</f>
        <v>2.2782366614356488E-7</v>
      </c>
      <c r="G41" s="27">
        <f t="shared" si="3"/>
        <v>-1.6579867539472444E-3</v>
      </c>
    </row>
    <row r="42" spans="2:7">
      <c r="B42" s="21" t="s">
        <v>26</v>
      </c>
      <c r="C42" s="19"/>
      <c r="D42" s="20"/>
      <c r="E42" s="13">
        <f t="shared" si="1"/>
        <v>6.6790235120049724E-2</v>
      </c>
      <c r="F42" s="13">
        <f t="shared" si="2"/>
        <v>6.809111205738172E-2</v>
      </c>
      <c r="G42" s="27">
        <f t="shared" si="3"/>
        <v>0.13008769373319962</v>
      </c>
    </row>
    <row r="43" spans="2:7">
      <c r="B43" s="21" t="s">
        <v>27</v>
      </c>
      <c r="C43" s="19"/>
      <c r="D43" s="20"/>
      <c r="E43" s="13">
        <f t="shared" si="1"/>
        <v>4.5506459965754401E-3</v>
      </c>
      <c r="F43" s="13">
        <f t="shared" si="2"/>
        <v>3.8179935098416017E-3</v>
      </c>
      <c r="G43" s="27">
        <f t="shared" si="3"/>
        <v>-7.326524867338384E-2</v>
      </c>
    </row>
    <row r="46" spans="2:7">
      <c r="B46" s="64" t="s">
        <v>94</v>
      </c>
      <c r="C46" s="64"/>
      <c r="D46" s="64"/>
      <c r="E46" s="64"/>
      <c r="F46" s="64"/>
      <c r="G46" s="64"/>
    </row>
    <row r="48" spans="2:7">
      <c r="B48" s="28" t="s">
        <v>57</v>
      </c>
      <c r="C48" s="28"/>
      <c r="D48" s="28" t="s">
        <v>58</v>
      </c>
      <c r="E48" s="29" t="s">
        <v>34</v>
      </c>
    </row>
    <row r="49" spans="2:10" ht="14.5">
      <c r="B49" s="31" t="s">
        <v>39</v>
      </c>
      <c r="C49" s="75"/>
      <c r="D49" s="76">
        <v>298</v>
      </c>
      <c r="E49" s="32">
        <f>D49/$D$77</f>
        <v>3.1181333054305744E-3</v>
      </c>
      <c r="I49"/>
      <c r="J49"/>
    </row>
    <row r="50" spans="2:10" ht="14.5">
      <c r="B50" s="30" t="s">
        <v>59</v>
      </c>
      <c r="C50" s="77"/>
      <c r="D50" s="14">
        <v>255</v>
      </c>
      <c r="E50" s="78">
        <f t="shared" ref="E50:E77" si="4">D50/$D$77</f>
        <v>2.6682013184053575E-3</v>
      </c>
      <c r="I50"/>
      <c r="J50"/>
    </row>
    <row r="51" spans="2:10" ht="14.5">
      <c r="B51" s="30" t="s">
        <v>60</v>
      </c>
      <c r="C51" s="77"/>
      <c r="D51" s="14">
        <v>38</v>
      </c>
      <c r="E51" s="78">
        <f t="shared" si="4"/>
        <v>3.9761431411530816E-4</v>
      </c>
      <c r="I51"/>
      <c r="J51"/>
    </row>
    <row r="52" spans="2:10" ht="14.5">
      <c r="B52" s="30" t="s">
        <v>61</v>
      </c>
      <c r="C52" s="77"/>
      <c r="D52" s="14">
        <v>5</v>
      </c>
      <c r="E52" s="78">
        <f t="shared" si="4"/>
        <v>5.2317672909908968E-5</v>
      </c>
      <c r="I52"/>
      <c r="J52"/>
    </row>
    <row r="53" spans="2:10" ht="14.5">
      <c r="B53" s="31" t="s">
        <v>35</v>
      </c>
      <c r="C53" s="75"/>
      <c r="D53" s="76">
        <v>8627</v>
      </c>
      <c r="E53" s="32">
        <f t="shared" si="4"/>
        <v>9.0268912838756932E-2</v>
      </c>
      <c r="I53"/>
      <c r="J53"/>
    </row>
    <row r="54" spans="2:10" ht="14.5">
      <c r="B54" s="30" t="s">
        <v>62</v>
      </c>
      <c r="C54" s="77"/>
      <c r="D54" s="14">
        <v>1470</v>
      </c>
      <c r="E54" s="78">
        <f t="shared" si="4"/>
        <v>1.5381395835513236E-2</v>
      </c>
      <c r="I54"/>
      <c r="J54"/>
    </row>
    <row r="55" spans="2:10" ht="14.5">
      <c r="B55" s="30" t="s">
        <v>63</v>
      </c>
      <c r="C55" s="77"/>
      <c r="D55" s="14">
        <v>6254</v>
      </c>
      <c r="E55" s="78">
        <f t="shared" si="4"/>
        <v>6.543894527571413E-2</v>
      </c>
      <c r="I55"/>
      <c r="J55"/>
    </row>
    <row r="56" spans="2:10" ht="14.5">
      <c r="B56" s="30" t="s">
        <v>64</v>
      </c>
      <c r="C56" s="77"/>
      <c r="D56" s="14">
        <v>903</v>
      </c>
      <c r="E56" s="78">
        <f t="shared" si="4"/>
        <v>9.4485717275295603E-3</v>
      </c>
      <c r="I56"/>
      <c r="J56"/>
    </row>
    <row r="57" spans="2:10" ht="14.5">
      <c r="B57" s="31" t="s">
        <v>36</v>
      </c>
      <c r="C57" s="75"/>
      <c r="D57" s="76">
        <v>4478</v>
      </c>
      <c r="E57" s="32">
        <f t="shared" si="4"/>
        <v>4.6855707858114472E-2</v>
      </c>
      <c r="I57"/>
      <c r="J57"/>
    </row>
    <row r="58" spans="2:10" ht="14.5">
      <c r="B58" s="30" t="s">
        <v>36</v>
      </c>
      <c r="C58" s="77"/>
      <c r="D58" s="14">
        <v>4478</v>
      </c>
      <c r="E58" s="78">
        <f t="shared" si="4"/>
        <v>4.6855707858114472E-2</v>
      </c>
      <c r="I58"/>
      <c r="J58"/>
    </row>
    <row r="59" spans="2:10" ht="14.5">
      <c r="B59" s="31" t="s">
        <v>37</v>
      </c>
      <c r="C59" s="75"/>
      <c r="D59" s="76">
        <v>1647</v>
      </c>
      <c r="E59" s="32">
        <f t="shared" si="4"/>
        <v>1.7233441456524015E-2</v>
      </c>
      <c r="I59"/>
      <c r="J59"/>
    </row>
    <row r="60" spans="2:10" ht="14.5">
      <c r="B60" s="30" t="s">
        <v>65</v>
      </c>
      <c r="C60" s="77"/>
      <c r="D60" s="14">
        <v>1630</v>
      </c>
      <c r="E60" s="78">
        <f t="shared" si="4"/>
        <v>1.7055561368630325E-2</v>
      </c>
      <c r="I60"/>
      <c r="J60"/>
    </row>
    <row r="61" spans="2:10" ht="14.5">
      <c r="B61" s="30" t="s">
        <v>66</v>
      </c>
      <c r="C61" s="77"/>
      <c r="D61" s="14">
        <v>17</v>
      </c>
      <c r="E61" s="78">
        <f t="shared" si="4"/>
        <v>1.7788008789369048E-4</v>
      </c>
      <c r="I61"/>
      <c r="J61"/>
    </row>
    <row r="62" spans="2:10" ht="14.5">
      <c r="B62" s="31" t="s">
        <v>38</v>
      </c>
      <c r="C62" s="75"/>
      <c r="D62" s="76">
        <v>128</v>
      </c>
      <c r="E62" s="32">
        <f t="shared" si="4"/>
        <v>1.3393324264936695E-3</v>
      </c>
      <c r="I62"/>
      <c r="J62"/>
    </row>
    <row r="63" spans="2:10" ht="14.5">
      <c r="B63" s="30" t="s">
        <v>67</v>
      </c>
      <c r="C63" s="77"/>
      <c r="D63" s="14">
        <v>0</v>
      </c>
      <c r="E63" s="78">
        <f t="shared" si="4"/>
        <v>0</v>
      </c>
      <c r="I63"/>
      <c r="J63"/>
    </row>
    <row r="64" spans="2:10" ht="14.5">
      <c r="B64" s="30" t="s">
        <v>68</v>
      </c>
      <c r="C64" s="77"/>
      <c r="D64" s="14">
        <v>128</v>
      </c>
      <c r="E64" s="78">
        <f t="shared" si="4"/>
        <v>1.3393324264936695E-3</v>
      </c>
      <c r="I64"/>
      <c r="J64"/>
    </row>
    <row r="65" spans="2:10" ht="14.5">
      <c r="B65" s="31" t="s">
        <v>40</v>
      </c>
      <c r="C65" s="75"/>
      <c r="D65" s="76">
        <v>179</v>
      </c>
      <c r="E65" s="32">
        <f t="shared" si="4"/>
        <v>1.872972690174741E-3</v>
      </c>
      <c r="I65"/>
      <c r="J65"/>
    </row>
    <row r="66" spans="2:10" ht="14.5">
      <c r="B66" s="30" t="s">
        <v>40</v>
      </c>
      <c r="C66" s="77"/>
      <c r="D66" s="14">
        <v>179</v>
      </c>
      <c r="E66" s="78">
        <f t="shared" si="4"/>
        <v>1.872972690174741E-3</v>
      </c>
      <c r="I66"/>
      <c r="J66"/>
    </row>
    <row r="67" spans="2:10" ht="14.5">
      <c r="B67" s="31" t="s">
        <v>41</v>
      </c>
      <c r="C67" s="75"/>
      <c r="D67" s="76">
        <v>80213</v>
      </c>
      <c r="E67" s="32">
        <f t="shared" si="4"/>
        <v>0.83931149942450556</v>
      </c>
      <c r="I67"/>
      <c r="J67"/>
    </row>
    <row r="68" spans="2:10" ht="14.5">
      <c r="B68" s="30" t="s">
        <v>69</v>
      </c>
      <c r="C68" s="77"/>
      <c r="D68" s="14">
        <v>2579</v>
      </c>
      <c r="E68" s="78">
        <f t="shared" si="4"/>
        <v>2.6985455686931045E-2</v>
      </c>
      <c r="I68"/>
      <c r="J68"/>
    </row>
    <row r="69" spans="2:10" ht="14.5">
      <c r="B69" s="30" t="s">
        <v>70</v>
      </c>
      <c r="C69" s="77"/>
      <c r="D69" s="14">
        <v>1012</v>
      </c>
      <c r="E69" s="78">
        <f t="shared" si="4"/>
        <v>1.0589096996965575E-2</v>
      </c>
      <c r="I69"/>
      <c r="J69"/>
    </row>
    <row r="70" spans="2:10" ht="14.5">
      <c r="B70" s="30" t="s">
        <v>71</v>
      </c>
      <c r="C70" s="77"/>
      <c r="D70" s="14">
        <v>46</v>
      </c>
      <c r="E70" s="78">
        <f t="shared" si="4"/>
        <v>4.8132259077116252E-4</v>
      </c>
      <c r="I70"/>
      <c r="J70"/>
    </row>
    <row r="71" spans="2:10" ht="14.5">
      <c r="B71" s="30" t="s">
        <v>72</v>
      </c>
      <c r="C71" s="77"/>
      <c r="D71" s="14">
        <v>104</v>
      </c>
      <c r="E71" s="78">
        <f t="shared" si="4"/>
        <v>1.0882075965261066E-3</v>
      </c>
      <c r="I71"/>
      <c r="J71"/>
    </row>
    <row r="72" spans="2:10" ht="14.5">
      <c r="B72" s="30" t="s">
        <v>73</v>
      </c>
      <c r="C72" s="77"/>
      <c r="D72" s="14">
        <v>70828</v>
      </c>
      <c r="E72" s="78">
        <f t="shared" si="4"/>
        <v>0.74111122737260648</v>
      </c>
      <c r="I72"/>
      <c r="J72"/>
    </row>
    <row r="73" spans="2:10" ht="14.5">
      <c r="B73" s="30" t="s">
        <v>74</v>
      </c>
      <c r="C73" s="77"/>
      <c r="D73" s="14">
        <v>1234</v>
      </c>
      <c r="E73" s="78">
        <f t="shared" si="4"/>
        <v>1.2912001674165534E-2</v>
      </c>
      <c r="I73"/>
      <c r="J73"/>
    </row>
    <row r="74" spans="2:10" ht="14.5">
      <c r="B74" s="30" t="s">
        <v>75</v>
      </c>
      <c r="C74" s="77"/>
      <c r="D74" s="14">
        <v>170</v>
      </c>
      <c r="E74" s="78">
        <f t="shared" si="4"/>
        <v>1.7788008789369049E-3</v>
      </c>
      <c r="I74"/>
      <c r="J74"/>
    </row>
    <row r="75" spans="2:10" ht="14.5">
      <c r="B75" s="30" t="s">
        <v>76</v>
      </c>
      <c r="C75" s="77"/>
      <c r="D75" s="14">
        <v>1700</v>
      </c>
      <c r="E75" s="78">
        <f t="shared" si="4"/>
        <v>1.778800878936905E-2</v>
      </c>
      <c r="I75"/>
      <c r="J75"/>
    </row>
    <row r="76" spans="2:10" ht="14.5">
      <c r="B76" s="30" t="s">
        <v>77</v>
      </c>
      <c r="C76" s="77"/>
      <c r="D76" s="14">
        <v>2540</v>
      </c>
      <c r="E76" s="78">
        <f t="shared" si="4"/>
        <v>2.6577377838233756E-2</v>
      </c>
      <c r="I76"/>
      <c r="J76"/>
    </row>
    <row r="77" spans="2:10">
      <c r="B77" s="31" t="s">
        <v>78</v>
      </c>
      <c r="C77" s="75"/>
      <c r="D77" s="76">
        <v>95570</v>
      </c>
      <c r="E77" s="32">
        <f t="shared" si="4"/>
        <v>1</v>
      </c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topLeftCell="A58" workbookViewId="0">
      <selection activeCell="G65" sqref="G65"/>
    </sheetView>
  </sheetViews>
  <sheetFormatPr baseColWidth="10" defaultColWidth="8.81640625" defaultRowHeight="13"/>
  <cols>
    <col min="1" max="2" width="10.7265625" style="1" customWidth="1"/>
    <col min="3" max="3" width="27" style="1" customWidth="1"/>
    <col min="4" max="4" width="13.26953125" style="1" customWidth="1"/>
    <col min="5" max="8" width="10.7265625" style="1" customWidth="1"/>
    <col min="9" max="9" width="12.26953125" style="1" customWidth="1"/>
    <col min="10" max="26" width="10.7265625" style="1" customWidth="1"/>
    <col min="27" max="16384" width="8.81640625" style="1"/>
  </cols>
  <sheetData>
    <row r="1" spans="2:12" ht="14.5" customHeight="1">
      <c r="B1" s="94" t="s">
        <v>91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4" spans="2:12">
      <c r="B4" s="64" t="s">
        <v>92</v>
      </c>
      <c r="C4" s="64"/>
      <c r="D4" s="64"/>
      <c r="E4" s="64"/>
      <c r="F4" s="64"/>
      <c r="G4" s="64"/>
    </row>
    <row r="5" spans="2:12">
      <c r="B5" s="1" t="s">
        <v>49</v>
      </c>
    </row>
    <row r="6" spans="2:12" ht="14.5" customHeight="1">
      <c r="B6" s="95" t="s">
        <v>11</v>
      </c>
      <c r="C6" s="96"/>
      <c r="D6" s="96"/>
      <c r="E6" s="23">
        <v>2021</v>
      </c>
      <c r="F6" s="23">
        <v>2022</v>
      </c>
      <c r="G6" s="23" t="s">
        <v>84</v>
      </c>
    </row>
    <row r="7" spans="2:12" s="2" customFormat="1">
      <c r="B7" s="15" t="s">
        <v>12</v>
      </c>
      <c r="C7" s="16"/>
      <c r="D7" s="17"/>
      <c r="E7" s="12">
        <v>365947.56013999996</v>
      </c>
      <c r="F7" s="12">
        <v>420796.83708999981</v>
      </c>
      <c r="G7" s="25">
        <f>+F7/E7-1</f>
        <v>0.1498828873978999</v>
      </c>
    </row>
    <row r="8" spans="2:12">
      <c r="B8" s="18" t="s">
        <v>13</v>
      </c>
      <c r="C8" s="19"/>
      <c r="D8" s="20"/>
      <c r="E8" s="14">
        <v>185999.40390999999</v>
      </c>
      <c r="F8" s="14">
        <v>228642.4321199999</v>
      </c>
      <c r="G8" s="25">
        <f t="shared" ref="G8:G22" si="0">+F8/E8-1</f>
        <v>0.22926432726974588</v>
      </c>
    </row>
    <row r="9" spans="2:12">
      <c r="B9" s="21" t="s">
        <v>14</v>
      </c>
      <c r="C9" s="19"/>
      <c r="D9" s="20"/>
      <c r="E9" s="14">
        <v>5777.4248500000012</v>
      </c>
      <c r="F9" s="14">
        <v>6649.8853500000014</v>
      </c>
      <c r="G9" s="25">
        <f t="shared" si="0"/>
        <v>0.15101200321108466</v>
      </c>
    </row>
    <row r="10" spans="2:12" ht="14.5">
      <c r="B10" s="21" t="s">
        <v>15</v>
      </c>
      <c r="C10" s="19"/>
      <c r="D10" s="20"/>
      <c r="E10" s="14">
        <v>7324.8131800000019</v>
      </c>
      <c r="F10" s="14">
        <v>7440.653040000002</v>
      </c>
      <c r="G10" s="25">
        <f t="shared" si="0"/>
        <v>1.5814718703856423E-2</v>
      </c>
      <c r="H10"/>
    </row>
    <row r="11" spans="2:12">
      <c r="B11" s="21" t="s">
        <v>16</v>
      </c>
      <c r="C11" s="19"/>
      <c r="D11" s="20"/>
      <c r="E11" s="14">
        <v>60190.293429999976</v>
      </c>
      <c r="F11" s="14">
        <v>77555.856629999995</v>
      </c>
      <c r="G11" s="25">
        <f t="shared" si="0"/>
        <v>0.28851102412710117</v>
      </c>
    </row>
    <row r="12" spans="2:12">
      <c r="B12" s="21" t="s">
        <v>17</v>
      </c>
      <c r="C12" s="19"/>
      <c r="D12" s="20"/>
      <c r="E12" s="14">
        <v>5540.9012400000001</v>
      </c>
      <c r="F12" s="14">
        <v>5416.5901599999997</v>
      </c>
      <c r="G12" s="25">
        <f t="shared" si="0"/>
        <v>-2.2435173379845352E-2</v>
      </c>
    </row>
    <row r="13" spans="2:12">
      <c r="B13" s="21" t="s">
        <v>18</v>
      </c>
      <c r="C13" s="19"/>
      <c r="D13" s="20"/>
      <c r="E13" s="14">
        <v>43716.072310000003</v>
      </c>
      <c r="F13" s="14">
        <v>47906.377199999995</v>
      </c>
      <c r="G13" s="25">
        <f t="shared" si="0"/>
        <v>9.5852730325031166E-2</v>
      </c>
    </row>
    <row r="14" spans="2:12">
      <c r="B14" s="21" t="s">
        <v>19</v>
      </c>
      <c r="C14" s="19"/>
      <c r="D14" s="20"/>
      <c r="E14" s="14">
        <v>38519.774659999981</v>
      </c>
      <c r="F14" s="14">
        <v>40769.889609999962</v>
      </c>
      <c r="G14" s="25">
        <f t="shared" si="0"/>
        <v>5.8414540839372142E-2</v>
      </c>
    </row>
    <row r="15" spans="2:12">
      <c r="B15" s="15" t="s">
        <v>20</v>
      </c>
      <c r="C15" s="19"/>
      <c r="D15" s="20"/>
      <c r="E15" s="14">
        <v>128411.07306999991</v>
      </c>
      <c r="F15" s="14">
        <v>146923.31775999995</v>
      </c>
      <c r="G15" s="25">
        <f t="shared" si="0"/>
        <v>0.14416392798079469</v>
      </c>
    </row>
    <row r="16" spans="2:12">
      <c r="B16" s="21" t="s">
        <v>21</v>
      </c>
      <c r="C16" s="19"/>
      <c r="D16" s="20"/>
      <c r="E16" s="14">
        <v>128355.75897999991</v>
      </c>
      <c r="F16" s="14">
        <v>146843.12471999993</v>
      </c>
      <c r="G16" s="25">
        <f t="shared" si="0"/>
        <v>0.14403222642219493</v>
      </c>
    </row>
    <row r="17" spans="2:7">
      <c r="B17" s="21" t="s">
        <v>22</v>
      </c>
      <c r="C17" s="19"/>
      <c r="D17" s="20"/>
      <c r="E17" s="14">
        <v>46.889070000000004</v>
      </c>
      <c r="F17" s="14">
        <v>74.482040000000012</v>
      </c>
      <c r="G17" s="25">
        <f t="shared" si="0"/>
        <v>0.58847339049377623</v>
      </c>
    </row>
    <row r="18" spans="2:7">
      <c r="B18" s="21" t="s">
        <v>23</v>
      </c>
      <c r="C18" s="19"/>
      <c r="D18" s="20"/>
      <c r="E18" s="14">
        <v>0</v>
      </c>
      <c r="F18" s="14">
        <v>0</v>
      </c>
      <c r="G18" s="25"/>
    </row>
    <row r="19" spans="2:7">
      <c r="B19" s="15" t="s">
        <v>24</v>
      </c>
      <c r="C19" s="19"/>
      <c r="D19" s="20"/>
      <c r="E19" s="14">
        <v>51537.083160000009</v>
      </c>
      <c r="F19" s="14">
        <v>45231.087209999998</v>
      </c>
      <c r="G19" s="25">
        <f t="shared" si="0"/>
        <v>-0.12235841773238632</v>
      </c>
    </row>
    <row r="20" spans="2:7">
      <c r="B20" s="21" t="s">
        <v>25</v>
      </c>
      <c r="C20" s="19"/>
      <c r="D20" s="20"/>
      <c r="E20" s="14">
        <v>93.015000000000001</v>
      </c>
      <c r="F20" s="14">
        <v>121.631</v>
      </c>
      <c r="G20" s="25">
        <f t="shared" si="0"/>
        <v>0.30764930387571887</v>
      </c>
    </row>
    <row r="21" spans="2:7">
      <c r="B21" s="21" t="s">
        <v>26</v>
      </c>
      <c r="C21" s="19"/>
      <c r="D21" s="20"/>
      <c r="E21" s="14">
        <v>13043.767980000001</v>
      </c>
      <c r="F21" s="14">
        <v>13581.910420000002</v>
      </c>
      <c r="G21" s="25">
        <f t="shared" si="0"/>
        <v>4.1256670681748986E-2</v>
      </c>
    </row>
    <row r="22" spans="2:7">
      <c r="B22" s="21" t="s">
        <v>27</v>
      </c>
      <c r="C22" s="19"/>
      <c r="D22" s="20"/>
      <c r="E22" s="14">
        <v>3297.2366200000001</v>
      </c>
      <c r="F22" s="14">
        <v>3551.4964300000011</v>
      </c>
      <c r="G22" s="25">
        <f t="shared" si="0"/>
        <v>7.7113000764865047E-2</v>
      </c>
    </row>
    <row r="25" spans="2:7">
      <c r="B25" s="64" t="s">
        <v>93</v>
      </c>
      <c r="C25" s="64"/>
      <c r="D25" s="64"/>
      <c r="E25" s="64"/>
      <c r="F25" s="64"/>
      <c r="G25" s="64"/>
    </row>
    <row r="26" spans="2:7">
      <c r="B26" s="1" t="s">
        <v>50</v>
      </c>
    </row>
    <row r="27" spans="2:7" ht="26">
      <c r="B27" s="95" t="s">
        <v>11</v>
      </c>
      <c r="C27" s="96"/>
      <c r="D27" s="96"/>
      <c r="E27" s="23">
        <v>2021</v>
      </c>
      <c r="F27" s="23">
        <v>2022</v>
      </c>
      <c r="G27" s="23" t="s">
        <v>86</v>
      </c>
    </row>
    <row r="28" spans="2:7">
      <c r="B28" s="15" t="s">
        <v>12</v>
      </c>
      <c r="C28" s="16"/>
      <c r="D28" s="17"/>
      <c r="E28" s="13">
        <f>E7/$E$7</f>
        <v>1</v>
      </c>
      <c r="F28" s="13">
        <f>F7/$F$7</f>
        <v>1</v>
      </c>
      <c r="G28" s="27">
        <f>+(F28-E28)*100</f>
        <v>0</v>
      </c>
    </row>
    <row r="29" spans="2:7">
      <c r="B29" s="18" t="s">
        <v>13</v>
      </c>
      <c r="C29" s="19"/>
      <c r="D29" s="20"/>
      <c r="E29" s="13">
        <f t="shared" ref="E29:E43" si="1">E8/$E$7</f>
        <v>0.50826791641633706</v>
      </c>
      <c r="F29" s="13">
        <f t="shared" ref="F29:F43" si="2">F8/$F$7</f>
        <v>0.54335587144895281</v>
      </c>
      <c r="G29" s="27">
        <f t="shared" ref="G29:G43" si="3">+(F29-E29)*100</f>
        <v>3.5087955032615747</v>
      </c>
    </row>
    <row r="30" spans="2:7">
      <c r="B30" s="21" t="s">
        <v>14</v>
      </c>
      <c r="C30" s="19"/>
      <c r="D30" s="20"/>
      <c r="E30" s="13">
        <f t="shared" si="1"/>
        <v>1.5787575814932994E-2</v>
      </c>
      <c r="F30" s="13">
        <f t="shared" si="2"/>
        <v>1.5803078264530129E-2</v>
      </c>
      <c r="G30" s="27">
        <f t="shared" si="3"/>
        <v>1.5502449597134399E-3</v>
      </c>
    </row>
    <row r="31" spans="2:7">
      <c r="B31" s="21" t="s">
        <v>15</v>
      </c>
      <c r="C31" s="19"/>
      <c r="D31" s="20"/>
      <c r="E31" s="13">
        <f t="shared" si="1"/>
        <v>2.0016018626269186E-2</v>
      </c>
      <c r="F31" s="13">
        <f t="shared" si="2"/>
        <v>1.7682293173721261E-2</v>
      </c>
      <c r="G31" s="27">
        <f t="shared" si="3"/>
        <v>-0.23337254525479245</v>
      </c>
    </row>
    <row r="32" spans="2:7">
      <c r="B32" s="21" t="s">
        <v>16</v>
      </c>
      <c r="C32" s="19"/>
      <c r="D32" s="20"/>
      <c r="E32" s="13">
        <f t="shared" si="1"/>
        <v>0.16447791975159795</v>
      </c>
      <c r="F32" s="13">
        <f t="shared" si="2"/>
        <v>0.1843071282720036</v>
      </c>
      <c r="G32" s="27">
        <f t="shared" si="3"/>
        <v>1.982920852040565</v>
      </c>
    </row>
    <row r="33" spans="2:7">
      <c r="B33" s="21" t="s">
        <v>17</v>
      </c>
      <c r="C33" s="19"/>
      <c r="D33" s="20"/>
      <c r="E33" s="13">
        <f t="shared" si="1"/>
        <v>1.5141243837997517E-2</v>
      </c>
      <c r="F33" s="13">
        <f t="shared" si="2"/>
        <v>1.287222165798148E-2</v>
      </c>
      <c r="G33" s="27">
        <f t="shared" si="3"/>
        <v>-0.22690221800160376</v>
      </c>
    </row>
    <row r="34" spans="2:7">
      <c r="B34" s="21" t="s">
        <v>18</v>
      </c>
      <c r="C34" s="19"/>
      <c r="D34" s="20"/>
      <c r="E34" s="13">
        <f t="shared" si="1"/>
        <v>0.11945993653646883</v>
      </c>
      <c r="F34" s="13">
        <f t="shared" si="2"/>
        <v>0.11384680914261198</v>
      </c>
      <c r="G34" s="27">
        <f t="shared" si="3"/>
        <v>-0.56131273938568449</v>
      </c>
    </row>
    <row r="35" spans="2:7">
      <c r="B35" s="21" t="s">
        <v>19</v>
      </c>
      <c r="C35" s="19"/>
      <c r="D35" s="20"/>
      <c r="E35" s="13">
        <f t="shared" si="1"/>
        <v>0.10526036748342722</v>
      </c>
      <c r="F35" s="13">
        <f t="shared" si="2"/>
        <v>9.6887348041734725E-2</v>
      </c>
      <c r="G35" s="27">
        <f t="shared" si="3"/>
        <v>-0.83730194416924975</v>
      </c>
    </row>
    <row r="36" spans="2:7">
      <c r="B36" s="15" t="s">
        <v>20</v>
      </c>
      <c r="C36" s="19"/>
      <c r="D36" s="20"/>
      <c r="E36" s="13">
        <f t="shared" si="1"/>
        <v>0.35090020280740197</v>
      </c>
      <c r="F36" s="13">
        <f t="shared" si="2"/>
        <v>0.34915499549863788</v>
      </c>
      <c r="G36" s="27">
        <f t="shared" si="3"/>
        <v>-0.17452073087640962</v>
      </c>
    </row>
    <row r="37" spans="2:7">
      <c r="B37" s="21" t="s">
        <v>21</v>
      </c>
      <c r="C37" s="19"/>
      <c r="D37" s="20"/>
      <c r="E37" s="13">
        <f t="shared" si="1"/>
        <v>0.35074904975700633</v>
      </c>
      <c r="F37" s="13">
        <f t="shared" si="2"/>
        <v>0.34896442125251337</v>
      </c>
      <c r="G37" s="27">
        <f t="shared" si="3"/>
        <v>-0.17846285044929577</v>
      </c>
    </row>
    <row r="38" spans="2:7">
      <c r="B38" s="21" t="s">
        <v>22</v>
      </c>
      <c r="C38" s="19"/>
      <c r="D38" s="20"/>
      <c r="E38" s="13">
        <f t="shared" si="1"/>
        <v>1.2813057144597911E-4</v>
      </c>
      <c r="F38" s="13">
        <f t="shared" si="2"/>
        <v>1.770023760517711E-4</v>
      </c>
      <c r="G38" s="27">
        <f t="shared" si="3"/>
        <v>4.8871804605791986E-3</v>
      </c>
    </row>
    <row r="39" spans="2:7">
      <c r="B39" s="21" t="s">
        <v>23</v>
      </c>
      <c r="C39" s="19"/>
      <c r="D39" s="20"/>
      <c r="E39" s="13">
        <f t="shared" si="1"/>
        <v>0</v>
      </c>
      <c r="F39" s="13">
        <f t="shared" si="2"/>
        <v>0</v>
      </c>
      <c r="G39" s="27">
        <f t="shared" si="3"/>
        <v>0</v>
      </c>
    </row>
    <row r="40" spans="2:7">
      <c r="B40" s="15" t="s">
        <v>24</v>
      </c>
      <c r="C40" s="19"/>
      <c r="D40" s="20"/>
      <c r="E40" s="13">
        <f t="shared" si="1"/>
        <v>0.14083188077626083</v>
      </c>
      <c r="F40" s="13">
        <f t="shared" si="2"/>
        <v>0.10748913305240931</v>
      </c>
      <c r="G40" s="27">
        <f t="shared" si="3"/>
        <v>-3.3342747723851511</v>
      </c>
    </row>
    <row r="41" spans="2:7">
      <c r="B41" s="21" t="s">
        <v>25</v>
      </c>
      <c r="C41" s="19"/>
      <c r="D41" s="20"/>
      <c r="E41" s="13">
        <f t="shared" si="1"/>
        <v>2.5417576213492286E-4</v>
      </c>
      <c r="F41" s="13">
        <f>F20/$F$7</f>
        <v>2.8904922584764017E-4</v>
      </c>
      <c r="G41" s="27">
        <f t="shared" si="3"/>
        <v>3.48734637127173E-3</v>
      </c>
    </row>
    <row r="42" spans="2:7">
      <c r="B42" s="21" t="s">
        <v>26</v>
      </c>
      <c r="C42" s="19"/>
      <c r="D42" s="20"/>
      <c r="E42" s="13">
        <f t="shared" si="1"/>
        <v>3.5643817313633315E-2</v>
      </c>
      <c r="F42" s="13">
        <f t="shared" si="2"/>
        <v>3.2276645694214449E-2</v>
      </c>
      <c r="G42" s="27">
        <f t="shared" si="3"/>
        <v>-0.33671716194188656</v>
      </c>
    </row>
    <row r="43" spans="2:7">
      <c r="B43" s="21" t="s">
        <v>27</v>
      </c>
      <c r="C43" s="19"/>
      <c r="D43" s="20"/>
      <c r="E43" s="13">
        <f t="shared" si="1"/>
        <v>9.0101341808060745E-3</v>
      </c>
      <c r="F43" s="13">
        <f t="shared" si="2"/>
        <v>8.4399313800935464E-3</v>
      </c>
      <c r="G43" s="27">
        <f t="shared" si="3"/>
        <v>-5.7020280071252809E-2</v>
      </c>
    </row>
    <row r="46" spans="2:7">
      <c r="B46" s="64" t="s">
        <v>94</v>
      </c>
      <c r="C46" s="64"/>
      <c r="D46" s="64"/>
      <c r="E46" s="64"/>
      <c r="F46" s="64"/>
      <c r="G46" s="64"/>
    </row>
    <row r="48" spans="2:7">
      <c r="B48" s="28" t="s">
        <v>57</v>
      </c>
      <c r="C48" s="28"/>
      <c r="D48" s="28" t="s">
        <v>58</v>
      </c>
      <c r="E48" s="29" t="s">
        <v>34</v>
      </c>
    </row>
    <row r="49" spans="2:10" ht="14.5">
      <c r="B49" s="31" t="s">
        <v>39</v>
      </c>
      <c r="C49" s="75"/>
      <c r="D49" s="76">
        <v>2287</v>
      </c>
      <c r="E49" s="32">
        <f>D49/$D$77</f>
        <v>7.2670077213942991E-3</v>
      </c>
      <c r="I49"/>
      <c r="J49"/>
    </row>
    <row r="50" spans="2:10" ht="14.5">
      <c r="B50" s="30" t="s">
        <v>59</v>
      </c>
      <c r="C50" s="77"/>
      <c r="D50" s="14">
        <v>1711</v>
      </c>
      <c r="E50" s="78">
        <f t="shared" ref="E50:E77" si="4">D50/$D$77</f>
        <v>5.4367512948428716E-3</v>
      </c>
      <c r="I50"/>
      <c r="J50"/>
    </row>
    <row r="51" spans="2:10" ht="14.5">
      <c r="B51" s="30" t="s">
        <v>60</v>
      </c>
      <c r="C51" s="77"/>
      <c r="D51" s="14">
        <v>535</v>
      </c>
      <c r="E51" s="78">
        <f t="shared" si="4"/>
        <v>1.6999777573003718E-3</v>
      </c>
      <c r="I51"/>
      <c r="J51"/>
    </row>
    <row r="52" spans="2:10" ht="14.5">
      <c r="B52" s="30" t="s">
        <v>61</v>
      </c>
      <c r="C52" s="77"/>
      <c r="D52" s="14">
        <v>41</v>
      </c>
      <c r="E52" s="78">
        <f t="shared" si="4"/>
        <v>1.3027866925105654E-4</v>
      </c>
      <c r="I52"/>
      <c r="J52"/>
    </row>
    <row r="53" spans="2:10" ht="14.5">
      <c r="B53" s="31" t="s">
        <v>35</v>
      </c>
      <c r="C53" s="75"/>
      <c r="D53" s="76">
        <v>33289</v>
      </c>
      <c r="E53" s="32">
        <f t="shared" si="4"/>
        <v>0.10577674684630295</v>
      </c>
      <c r="I53"/>
      <c r="J53"/>
    </row>
    <row r="54" spans="2:10" ht="14.5">
      <c r="B54" s="30" t="s">
        <v>62</v>
      </c>
      <c r="C54" s="77"/>
      <c r="D54" s="14">
        <v>9505</v>
      </c>
      <c r="E54" s="78">
        <f t="shared" si="4"/>
        <v>3.0202408566616885E-2</v>
      </c>
      <c r="I54"/>
      <c r="J54"/>
    </row>
    <row r="55" spans="2:10" ht="14.5">
      <c r="B55" s="30" t="s">
        <v>63</v>
      </c>
      <c r="C55" s="77"/>
      <c r="D55" s="14">
        <v>20384</v>
      </c>
      <c r="E55" s="78">
        <f t="shared" si="4"/>
        <v>6.4770741317403319E-2</v>
      </c>
      <c r="I55"/>
      <c r="J55"/>
    </row>
    <row r="56" spans="2:10" ht="14.5">
      <c r="B56" s="30" t="s">
        <v>64</v>
      </c>
      <c r="C56" s="77"/>
      <c r="D56" s="14">
        <v>3400</v>
      </c>
      <c r="E56" s="78">
        <f t="shared" si="4"/>
        <v>1.0803596962282737E-2</v>
      </c>
      <c r="I56"/>
      <c r="J56"/>
    </row>
    <row r="57" spans="2:10" ht="14.5">
      <c r="B57" s="31" t="s">
        <v>36</v>
      </c>
      <c r="C57" s="75"/>
      <c r="D57" s="76">
        <v>22842</v>
      </c>
      <c r="E57" s="32">
        <f t="shared" si="4"/>
        <v>7.2581106415430072E-2</v>
      </c>
      <c r="I57"/>
      <c r="J57"/>
    </row>
    <row r="58" spans="2:10" ht="14.5">
      <c r="B58" s="30" t="s">
        <v>36</v>
      </c>
      <c r="C58" s="77"/>
      <c r="D58" s="14">
        <v>22842</v>
      </c>
      <c r="E58" s="78">
        <f t="shared" si="4"/>
        <v>7.2581106415430072E-2</v>
      </c>
      <c r="I58"/>
      <c r="J58"/>
    </row>
    <row r="59" spans="2:10" ht="14.5">
      <c r="B59" s="31" t="s">
        <v>37</v>
      </c>
      <c r="C59" s="75"/>
      <c r="D59" s="76">
        <v>8905</v>
      </c>
      <c r="E59" s="32">
        <f t="shared" si="4"/>
        <v>2.8295891455625815E-2</v>
      </c>
      <c r="I59"/>
      <c r="J59"/>
    </row>
    <row r="60" spans="2:10" ht="14.5">
      <c r="B60" s="30" t="s">
        <v>65</v>
      </c>
      <c r="C60" s="77"/>
      <c r="D60" s="14">
        <v>8562</v>
      </c>
      <c r="E60" s="78">
        <f t="shared" si="4"/>
        <v>2.7205999173842584E-2</v>
      </c>
      <c r="I60"/>
      <c r="J60"/>
    </row>
    <row r="61" spans="2:10" ht="14.5">
      <c r="B61" s="30" t="s">
        <v>66</v>
      </c>
      <c r="C61" s="77"/>
      <c r="D61" s="14">
        <v>343</v>
      </c>
      <c r="E61" s="78">
        <f t="shared" si="4"/>
        <v>1.089892281783229E-3</v>
      </c>
      <c r="I61"/>
      <c r="J61"/>
    </row>
    <row r="62" spans="2:10" ht="14.5">
      <c r="B62" s="31" t="s">
        <v>38</v>
      </c>
      <c r="C62" s="75"/>
      <c r="D62" s="76">
        <v>5933</v>
      </c>
      <c r="E62" s="32">
        <f t="shared" si="4"/>
        <v>1.8852276699183376E-2</v>
      </c>
      <c r="I62"/>
      <c r="J62"/>
    </row>
    <row r="63" spans="2:10" ht="14.5">
      <c r="B63" s="30" t="s">
        <v>67</v>
      </c>
      <c r="C63" s="77"/>
      <c r="D63" s="14">
        <v>9</v>
      </c>
      <c r="E63" s="78">
        <f t="shared" si="4"/>
        <v>2.8597756664866066E-5</v>
      </c>
      <c r="I63"/>
      <c r="J63"/>
    </row>
    <row r="64" spans="2:10" ht="14.5">
      <c r="B64" s="30" t="s">
        <v>68</v>
      </c>
      <c r="C64" s="77"/>
      <c r="D64" s="14">
        <v>5924</v>
      </c>
      <c r="E64" s="78">
        <f t="shared" si="4"/>
        <v>1.8823678942518508E-2</v>
      </c>
      <c r="I64"/>
      <c r="J64"/>
    </row>
    <row r="65" spans="2:10" ht="14.5">
      <c r="B65" s="31" t="s">
        <v>40</v>
      </c>
      <c r="C65" s="75"/>
      <c r="D65" s="76">
        <v>592</v>
      </c>
      <c r="E65" s="32">
        <f t="shared" si="4"/>
        <v>1.8810968828445235E-3</v>
      </c>
      <c r="I65"/>
      <c r="J65"/>
    </row>
    <row r="66" spans="2:10" ht="14.5">
      <c r="B66" s="30" t="s">
        <v>40</v>
      </c>
      <c r="C66" s="77"/>
      <c r="D66" s="14">
        <v>592</v>
      </c>
      <c r="E66" s="78">
        <f t="shared" si="4"/>
        <v>1.8810968828445235E-3</v>
      </c>
      <c r="I66"/>
      <c r="J66"/>
    </row>
    <row r="67" spans="2:10" ht="14.5">
      <c r="B67" s="31" t="s">
        <v>41</v>
      </c>
      <c r="C67" s="75"/>
      <c r="D67" s="76">
        <v>240862</v>
      </c>
      <c r="E67" s="32">
        <f t="shared" si="4"/>
        <v>0.76534587397921894</v>
      </c>
      <c r="I67"/>
      <c r="J67"/>
    </row>
    <row r="68" spans="2:10" ht="14.5">
      <c r="B68" s="30" t="s">
        <v>69</v>
      </c>
      <c r="C68" s="77"/>
      <c r="D68" s="14">
        <v>40737</v>
      </c>
      <c r="E68" s="78">
        <f t="shared" si="4"/>
        <v>0.12944297925073878</v>
      </c>
      <c r="I68"/>
      <c r="J68"/>
    </row>
    <row r="69" spans="2:10" ht="14.5">
      <c r="B69" s="30" t="s">
        <v>70</v>
      </c>
      <c r="C69" s="77"/>
      <c r="D69" s="14">
        <v>5324</v>
      </c>
      <c r="E69" s="78">
        <f t="shared" si="4"/>
        <v>1.6917161831527437E-2</v>
      </c>
      <c r="I69"/>
      <c r="J69"/>
    </row>
    <row r="70" spans="2:10" ht="14.5">
      <c r="B70" s="30" t="s">
        <v>71</v>
      </c>
      <c r="C70" s="77"/>
      <c r="D70" s="14">
        <v>117</v>
      </c>
      <c r="E70" s="78">
        <f t="shared" si="4"/>
        <v>3.7177083664325885E-4</v>
      </c>
      <c r="I70"/>
      <c r="J70"/>
    </row>
    <row r="71" spans="2:10" ht="14.5">
      <c r="B71" s="30" t="s">
        <v>72</v>
      </c>
      <c r="C71" s="77"/>
      <c r="D71" s="14">
        <v>529</v>
      </c>
      <c r="E71" s="78">
        <f t="shared" si="4"/>
        <v>1.6809125861904611E-3</v>
      </c>
      <c r="I71"/>
      <c r="J71"/>
    </row>
    <row r="72" spans="2:10" ht="14.5">
      <c r="B72" s="30" t="s">
        <v>73</v>
      </c>
      <c r="C72" s="77"/>
      <c r="D72" s="14">
        <v>174199</v>
      </c>
      <c r="E72" s="78">
        <f t="shared" si="4"/>
        <v>0.55352229036255596</v>
      </c>
      <c r="I72"/>
      <c r="J72"/>
    </row>
    <row r="73" spans="2:10" ht="14.5">
      <c r="B73" s="30" t="s">
        <v>74</v>
      </c>
      <c r="C73" s="77"/>
      <c r="D73" s="14">
        <v>6362</v>
      </c>
      <c r="E73" s="78">
        <f t="shared" si="4"/>
        <v>2.021543643354199E-2</v>
      </c>
      <c r="I73"/>
      <c r="J73"/>
    </row>
    <row r="74" spans="2:10" ht="14.5">
      <c r="B74" s="30" t="s">
        <v>75</v>
      </c>
      <c r="C74" s="77"/>
      <c r="D74" s="14">
        <v>986</v>
      </c>
      <c r="E74" s="78">
        <f t="shared" si="4"/>
        <v>3.1330431190619936E-3</v>
      </c>
      <c r="I74"/>
      <c r="J74"/>
    </row>
    <row r="75" spans="2:10" ht="14.5">
      <c r="B75" s="30" t="s">
        <v>76</v>
      </c>
      <c r="C75" s="77"/>
      <c r="D75" s="14">
        <v>6102</v>
      </c>
      <c r="E75" s="78">
        <f t="shared" si="4"/>
        <v>1.9389279018779192E-2</v>
      </c>
      <c r="I75"/>
      <c r="J75"/>
    </row>
    <row r="76" spans="2:10" ht="14.5">
      <c r="B76" s="30" t="s">
        <v>77</v>
      </c>
      <c r="C76" s="77"/>
      <c r="D76" s="14">
        <v>6506</v>
      </c>
      <c r="E76" s="78">
        <f t="shared" si="4"/>
        <v>2.0673000540179849E-2</v>
      </c>
      <c r="I76"/>
      <c r="J76"/>
    </row>
    <row r="77" spans="2:10" ht="14.5">
      <c r="B77" s="31" t="s">
        <v>78</v>
      </c>
      <c r="C77" s="75"/>
      <c r="D77" s="76">
        <v>314710</v>
      </c>
      <c r="E77" s="32">
        <f t="shared" si="4"/>
        <v>1</v>
      </c>
      <c r="I77"/>
      <c r="J77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topLeftCell="A57" workbookViewId="0">
      <selection activeCell="G74" sqref="G74"/>
    </sheetView>
  </sheetViews>
  <sheetFormatPr baseColWidth="10" defaultColWidth="8.81640625" defaultRowHeight="13"/>
  <cols>
    <col min="1" max="2" width="10.7265625" style="1" customWidth="1"/>
    <col min="3" max="3" width="26.7265625" style="1" customWidth="1"/>
    <col min="4" max="4" width="13.26953125" style="1" customWidth="1"/>
    <col min="5" max="26" width="10.7265625" style="1" customWidth="1"/>
    <col min="27" max="16384" width="8.81640625" style="1"/>
  </cols>
  <sheetData>
    <row r="1" spans="2:12" ht="14.5" customHeight="1">
      <c r="B1" s="94" t="s">
        <v>91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4" spans="2:12">
      <c r="B4" s="64" t="s">
        <v>92</v>
      </c>
      <c r="C4" s="64"/>
      <c r="D4" s="64"/>
      <c r="E4" s="64"/>
      <c r="F4" s="64"/>
      <c r="G4" s="64"/>
    </row>
    <row r="5" spans="2:12">
      <c r="B5" s="1" t="s">
        <v>49</v>
      </c>
    </row>
    <row r="6" spans="2:12" ht="14.5" customHeight="1">
      <c r="B6" s="95" t="s">
        <v>11</v>
      </c>
      <c r="C6" s="96"/>
      <c r="D6" s="96"/>
      <c r="E6" s="23">
        <v>2021</v>
      </c>
      <c r="F6" s="23">
        <v>2022</v>
      </c>
      <c r="G6" s="23" t="s">
        <v>84</v>
      </c>
    </row>
    <row r="7" spans="2:12" s="2" customFormat="1">
      <c r="B7" s="15" t="s">
        <v>12</v>
      </c>
      <c r="C7" s="16"/>
      <c r="D7" s="17"/>
      <c r="E7" s="61">
        <v>227094.31748000003</v>
      </c>
      <c r="F7" s="61">
        <v>278182.16224999999</v>
      </c>
      <c r="G7" s="25">
        <f>+F7/E7-1</f>
        <v>0.22496311372696165</v>
      </c>
    </row>
    <row r="8" spans="2:12">
      <c r="B8" s="18" t="s">
        <v>13</v>
      </c>
      <c r="C8" s="19"/>
      <c r="D8" s="20"/>
      <c r="E8" s="62">
        <v>110415.31307</v>
      </c>
      <c r="F8" s="62">
        <v>149156.98081000001</v>
      </c>
      <c r="G8" s="25">
        <f t="shared" ref="G8:G22" si="0">+F8/E8-1</f>
        <v>0.35087223558782066</v>
      </c>
    </row>
    <row r="9" spans="2:12">
      <c r="B9" s="21" t="s">
        <v>14</v>
      </c>
      <c r="C9" s="19"/>
      <c r="D9" s="20"/>
      <c r="E9" s="62">
        <v>5537.4259000000011</v>
      </c>
      <c r="F9" s="62">
        <v>6322.4841200000001</v>
      </c>
      <c r="G9" s="25">
        <f t="shared" si="0"/>
        <v>0.1417731332531238</v>
      </c>
    </row>
    <row r="10" spans="2:12" ht="14.5">
      <c r="B10" s="21" t="s">
        <v>15</v>
      </c>
      <c r="C10" s="19"/>
      <c r="D10" s="20"/>
      <c r="E10" s="62">
        <v>8487.6549500000019</v>
      </c>
      <c r="F10" s="62">
        <v>9192.6273799999981</v>
      </c>
      <c r="G10" s="25">
        <f t="shared" si="0"/>
        <v>8.305856377915033E-2</v>
      </c>
      <c r="H10"/>
    </row>
    <row r="11" spans="2:12">
      <c r="B11" s="21" t="s">
        <v>16</v>
      </c>
      <c r="C11" s="19"/>
      <c r="D11" s="20"/>
      <c r="E11" s="62">
        <v>30154.148300000001</v>
      </c>
      <c r="F11" s="62">
        <v>48873.84777</v>
      </c>
      <c r="G11" s="25">
        <f t="shared" si="0"/>
        <v>0.62080013946207191</v>
      </c>
    </row>
    <row r="12" spans="2:12">
      <c r="B12" s="21" t="s">
        <v>17</v>
      </c>
      <c r="C12" s="19"/>
      <c r="D12" s="20"/>
      <c r="E12" s="62">
        <v>5641.4797300000009</v>
      </c>
      <c r="F12" s="62">
        <v>6081.5085400000007</v>
      </c>
      <c r="G12" s="25">
        <f t="shared" si="0"/>
        <v>7.799882850948392E-2</v>
      </c>
    </row>
    <row r="13" spans="2:12">
      <c r="B13" s="21" t="s">
        <v>18</v>
      </c>
      <c r="C13" s="19"/>
      <c r="D13" s="20"/>
      <c r="E13" s="62">
        <v>20014.80992</v>
      </c>
      <c r="F13" s="62">
        <v>21958.947369999998</v>
      </c>
      <c r="G13" s="25">
        <f t="shared" si="0"/>
        <v>9.7134944462165418E-2</v>
      </c>
    </row>
    <row r="14" spans="2:12">
      <c r="B14" s="21" t="s">
        <v>19</v>
      </c>
      <c r="C14" s="19"/>
      <c r="D14" s="20"/>
      <c r="E14" s="62">
        <v>16810.240550000002</v>
      </c>
      <c r="F14" s="62">
        <v>20258.302070000002</v>
      </c>
      <c r="G14" s="25">
        <f t="shared" si="0"/>
        <v>0.20511672689894955</v>
      </c>
    </row>
    <row r="15" spans="2:12">
      <c r="B15" s="15" t="s">
        <v>20</v>
      </c>
      <c r="C15" s="19"/>
      <c r="D15" s="20"/>
      <c r="E15" s="62">
        <v>84834.207769999994</v>
      </c>
      <c r="F15" s="62">
        <v>98635.12711999999</v>
      </c>
      <c r="G15" s="25">
        <f t="shared" si="0"/>
        <v>0.16268106596122922</v>
      </c>
    </row>
    <row r="16" spans="2:12">
      <c r="B16" s="21" t="s">
        <v>21</v>
      </c>
      <c r="C16" s="19"/>
      <c r="D16" s="20"/>
      <c r="E16" s="62">
        <v>84520.396769999992</v>
      </c>
      <c r="F16" s="62">
        <v>98386.950169999996</v>
      </c>
      <c r="G16" s="25">
        <f t="shared" si="0"/>
        <v>0.16406162216363196</v>
      </c>
    </row>
    <row r="17" spans="2:7">
      <c r="B17" s="21" t="s">
        <v>22</v>
      </c>
      <c r="C17" s="19"/>
      <c r="D17" s="20"/>
      <c r="E17" s="62">
        <v>294.12796999999995</v>
      </c>
      <c r="F17" s="62">
        <v>244.06688</v>
      </c>
      <c r="G17" s="25">
        <f t="shared" si="0"/>
        <v>-0.170201732259601</v>
      </c>
    </row>
    <row r="18" spans="2:7">
      <c r="B18" s="21" t="s">
        <v>23</v>
      </c>
      <c r="C18" s="19"/>
      <c r="D18" s="20"/>
      <c r="E18" s="62">
        <v>0</v>
      </c>
      <c r="F18" s="62">
        <v>0</v>
      </c>
      <c r="G18" s="25"/>
    </row>
    <row r="19" spans="2:7">
      <c r="B19" s="15" t="s">
        <v>24</v>
      </c>
      <c r="C19" s="19"/>
      <c r="D19" s="20"/>
      <c r="E19" s="62">
        <v>31844.796640000004</v>
      </c>
      <c r="F19" s="62">
        <v>30390.054320000003</v>
      </c>
      <c r="G19" s="25">
        <f t="shared" si="0"/>
        <v>-4.5682261263766732E-2</v>
      </c>
    </row>
    <row r="20" spans="2:7">
      <c r="B20" s="21" t="s">
        <v>25</v>
      </c>
      <c r="C20" s="19"/>
      <c r="D20" s="20"/>
      <c r="E20" s="62">
        <v>142.39500000000001</v>
      </c>
      <c r="F20" s="62">
        <v>162.52199999999999</v>
      </c>
      <c r="G20" s="25">
        <f t="shared" si="0"/>
        <v>0.14134625513536281</v>
      </c>
    </row>
    <row r="21" spans="2:7">
      <c r="B21" s="21" t="s">
        <v>26</v>
      </c>
      <c r="C21" s="19"/>
      <c r="D21" s="20"/>
      <c r="E21" s="62">
        <v>11650.29586</v>
      </c>
      <c r="F21" s="62">
        <v>14977.125039999999</v>
      </c>
      <c r="G21" s="25">
        <f t="shared" si="0"/>
        <v>0.28555748454614771</v>
      </c>
    </row>
    <row r="22" spans="2:7">
      <c r="B22" s="21" t="s">
        <v>27</v>
      </c>
      <c r="C22" s="19"/>
      <c r="D22" s="20"/>
      <c r="E22" s="62">
        <v>2226.88204</v>
      </c>
      <c r="F22" s="62">
        <v>2391.6314899999998</v>
      </c>
      <c r="G22" s="25">
        <f t="shared" si="0"/>
        <v>7.3982118064951363E-2</v>
      </c>
    </row>
    <row r="25" spans="2:7">
      <c r="B25" s="64" t="s">
        <v>93</v>
      </c>
      <c r="C25" s="64"/>
      <c r="D25" s="64"/>
      <c r="E25" s="64"/>
      <c r="F25" s="64"/>
      <c r="G25" s="64"/>
    </row>
    <row r="26" spans="2:7">
      <c r="B26" s="1" t="s">
        <v>50</v>
      </c>
    </row>
    <row r="27" spans="2:7" ht="26">
      <c r="B27" s="95" t="s">
        <v>11</v>
      </c>
      <c r="C27" s="96"/>
      <c r="D27" s="96"/>
      <c r="E27" s="23">
        <v>2021</v>
      </c>
      <c r="F27" s="23">
        <v>2022</v>
      </c>
      <c r="G27" s="23" t="s">
        <v>86</v>
      </c>
    </row>
    <row r="28" spans="2:7">
      <c r="B28" s="15" t="s">
        <v>12</v>
      </c>
      <c r="C28" s="16"/>
      <c r="D28" s="17"/>
      <c r="E28" s="13">
        <f>E7/$E$7</f>
        <v>1</v>
      </c>
      <c r="F28" s="13">
        <f>F7/$F$7</f>
        <v>1</v>
      </c>
      <c r="G28" s="27">
        <f>+(F28-E28)*100</f>
        <v>0</v>
      </c>
    </row>
    <row r="29" spans="2:7">
      <c r="B29" s="18" t="s">
        <v>13</v>
      </c>
      <c r="C29" s="19"/>
      <c r="D29" s="20"/>
      <c r="E29" s="13">
        <f t="shared" ref="E29:E43" si="1">E8/$E$7</f>
        <v>0.48620905311610968</v>
      </c>
      <c r="F29" s="13">
        <f t="shared" ref="F29:F43" si="2">F8/$F$7</f>
        <v>0.53618456195603903</v>
      </c>
      <c r="G29" s="27">
        <f t="shared" ref="G29:G43" si="3">+(F29-E29)*100</f>
        <v>4.9975508839929352</v>
      </c>
    </row>
    <row r="30" spans="2:7">
      <c r="B30" s="21" t="s">
        <v>14</v>
      </c>
      <c r="C30" s="19"/>
      <c r="D30" s="20"/>
      <c r="E30" s="13">
        <f t="shared" si="1"/>
        <v>2.4383815330331533E-2</v>
      </c>
      <c r="F30" s="13">
        <f t="shared" si="2"/>
        <v>2.27278559806363E-2</v>
      </c>
      <c r="G30" s="27">
        <f t="shared" si="3"/>
        <v>-0.1655959349695233</v>
      </c>
    </row>
    <row r="31" spans="2:7">
      <c r="B31" s="21" t="s">
        <v>15</v>
      </c>
      <c r="C31" s="19"/>
      <c r="D31" s="20"/>
      <c r="E31" s="13">
        <f t="shared" si="1"/>
        <v>3.7375021287124464E-2</v>
      </c>
      <c r="F31" s="13">
        <f t="shared" si="2"/>
        <v>3.304535167045923E-2</v>
      </c>
      <c r="G31" s="27">
        <f t="shared" si="3"/>
        <v>-0.43296696166652338</v>
      </c>
    </row>
    <row r="32" spans="2:7">
      <c r="B32" s="21" t="s">
        <v>16</v>
      </c>
      <c r="C32" s="19"/>
      <c r="D32" s="20"/>
      <c r="E32" s="13">
        <f t="shared" si="1"/>
        <v>0.13278248718247054</v>
      </c>
      <c r="F32" s="13">
        <f t="shared" si="2"/>
        <v>0.17569008513952625</v>
      </c>
      <c r="G32" s="27">
        <f t="shared" si="3"/>
        <v>4.2907597957055703</v>
      </c>
    </row>
    <row r="33" spans="2:7">
      <c r="B33" s="21" t="s">
        <v>17</v>
      </c>
      <c r="C33" s="19"/>
      <c r="D33" s="20"/>
      <c r="E33" s="13">
        <f t="shared" si="1"/>
        <v>2.4842011868028535E-2</v>
      </c>
      <c r="F33" s="13">
        <f t="shared" si="2"/>
        <v>2.1861604967088433E-2</v>
      </c>
      <c r="G33" s="27">
        <f t="shared" si="3"/>
        <v>-0.29804069009401019</v>
      </c>
    </row>
    <row r="34" spans="2:7">
      <c r="B34" s="21" t="s">
        <v>18</v>
      </c>
      <c r="C34" s="19"/>
      <c r="D34" s="20"/>
      <c r="E34" s="13">
        <f t="shared" si="1"/>
        <v>8.8134349384425631E-2</v>
      </c>
      <c r="F34" s="13">
        <f t="shared" si="2"/>
        <v>7.8937294873226538E-2</v>
      </c>
      <c r="G34" s="27">
        <f t="shared" si="3"/>
        <v>-0.91970545111990931</v>
      </c>
    </row>
    <row r="35" spans="2:7">
      <c r="B35" s="21" t="s">
        <v>19</v>
      </c>
      <c r="C35" s="19"/>
      <c r="D35" s="20"/>
      <c r="E35" s="13">
        <f t="shared" si="1"/>
        <v>7.4023166834548668E-2</v>
      </c>
      <c r="F35" s="13">
        <f t="shared" si="2"/>
        <v>7.2823871617598665E-2</v>
      </c>
      <c r="G35" s="27">
        <f t="shared" si="3"/>
        <v>-0.11992952169500026</v>
      </c>
    </row>
    <row r="36" spans="2:7">
      <c r="B36" s="15" t="s">
        <v>20</v>
      </c>
      <c r="C36" s="19"/>
      <c r="D36" s="20"/>
      <c r="E36" s="13">
        <f t="shared" si="1"/>
        <v>0.37356376289543775</v>
      </c>
      <c r="F36" s="13">
        <f t="shared" si="2"/>
        <v>0.35457027985625267</v>
      </c>
      <c r="G36" s="27">
        <f t="shared" si="3"/>
        <v>-1.8993483039185077</v>
      </c>
    </row>
    <row r="37" spans="2:7">
      <c r="B37" s="21" t="s">
        <v>21</v>
      </c>
      <c r="C37" s="19"/>
      <c r="D37" s="20"/>
      <c r="E37" s="13">
        <f t="shared" si="1"/>
        <v>0.37218190973644077</v>
      </c>
      <c r="F37" s="13">
        <f t="shared" si="2"/>
        <v>0.35367814159694561</v>
      </c>
      <c r="G37" s="27">
        <f t="shared" si="3"/>
        <v>-1.8503768139495169</v>
      </c>
    </row>
    <row r="38" spans="2:7">
      <c r="B38" s="21" t="s">
        <v>22</v>
      </c>
      <c r="C38" s="19"/>
      <c r="D38" s="20"/>
      <c r="E38" s="13">
        <f t="shared" si="1"/>
        <v>1.2951797881331994E-3</v>
      </c>
      <c r="F38" s="13">
        <f t="shared" si="2"/>
        <v>8.7736351614327854E-4</v>
      </c>
      <c r="G38" s="27">
        <f t="shared" si="3"/>
        <v>-4.1781627198992081E-2</v>
      </c>
    </row>
    <row r="39" spans="2:7">
      <c r="B39" s="21" t="s">
        <v>23</v>
      </c>
      <c r="C39" s="19"/>
      <c r="D39" s="20"/>
      <c r="E39" s="13">
        <f t="shared" si="1"/>
        <v>0</v>
      </c>
      <c r="F39" s="13">
        <f t="shared" si="2"/>
        <v>0</v>
      </c>
      <c r="G39" s="27">
        <f t="shared" si="3"/>
        <v>0</v>
      </c>
    </row>
    <row r="40" spans="2:7">
      <c r="B40" s="15" t="s">
        <v>24</v>
      </c>
      <c r="C40" s="19"/>
      <c r="D40" s="20"/>
      <c r="E40" s="13">
        <f t="shared" si="1"/>
        <v>0.14022718398845249</v>
      </c>
      <c r="F40" s="13">
        <f t="shared" si="2"/>
        <v>0.10924515818770836</v>
      </c>
      <c r="G40" s="27">
        <f t="shared" si="3"/>
        <v>-3.0982025800744135</v>
      </c>
    </row>
    <row r="41" spans="2:7">
      <c r="B41" s="21" t="s">
        <v>25</v>
      </c>
      <c r="C41" s="19"/>
      <c r="D41" s="20"/>
      <c r="E41" s="13">
        <f t="shared" si="1"/>
        <v>6.2703022065948699E-4</v>
      </c>
      <c r="F41" s="13">
        <f>F20/$F$7</f>
        <v>5.8422868916355186E-4</v>
      </c>
      <c r="G41" s="27">
        <f t="shared" si="3"/>
        <v>-4.280153149593513E-3</v>
      </c>
    </row>
    <row r="42" spans="2:7">
      <c r="B42" s="21" t="s">
        <v>26</v>
      </c>
      <c r="C42" s="19"/>
      <c r="D42" s="20"/>
      <c r="E42" s="13">
        <f t="shared" si="1"/>
        <v>5.1301573677756292E-2</v>
      </c>
      <c r="F42" s="13">
        <f t="shared" si="2"/>
        <v>5.3839271788175193E-2</v>
      </c>
      <c r="G42" s="27">
        <f t="shared" si="3"/>
        <v>0.25376981104189011</v>
      </c>
    </row>
    <row r="43" spans="2:7">
      <c r="B43" s="21" t="s">
        <v>27</v>
      </c>
      <c r="C43" s="19"/>
      <c r="D43" s="20"/>
      <c r="E43" s="13">
        <f t="shared" si="1"/>
        <v>9.8059786995600157E-3</v>
      </c>
      <c r="F43" s="13">
        <f t="shared" si="2"/>
        <v>8.5973574676965099E-3</v>
      </c>
      <c r="G43" s="27">
        <f t="shared" si="3"/>
        <v>-0.12086212318635059</v>
      </c>
    </row>
    <row r="46" spans="2:7">
      <c r="B46" s="64" t="s">
        <v>94</v>
      </c>
      <c r="C46" s="64"/>
      <c r="D46" s="64"/>
      <c r="E46" s="64"/>
      <c r="F46" s="64"/>
      <c r="G46" s="64"/>
    </row>
    <row r="48" spans="2:7">
      <c r="B48" s="28" t="s">
        <v>57</v>
      </c>
      <c r="C48" s="28"/>
      <c r="D48" s="28" t="s">
        <v>58</v>
      </c>
      <c r="E48" s="29" t="s">
        <v>34</v>
      </c>
    </row>
    <row r="49" spans="2:9">
      <c r="B49" s="31" t="s">
        <v>39</v>
      </c>
      <c r="C49" s="75"/>
      <c r="D49" s="76">
        <v>680</v>
      </c>
      <c r="E49" s="32">
        <f>D49/$D$77</f>
        <v>4.0841331427404533E-3</v>
      </c>
    </row>
    <row r="50" spans="2:9" ht="14.5">
      <c r="B50" s="30" t="s">
        <v>59</v>
      </c>
      <c r="C50" s="77"/>
      <c r="D50" s="14">
        <v>526</v>
      </c>
      <c r="E50" s="78">
        <f t="shared" ref="E50:E77" si="4">D50/$D$77</f>
        <v>3.1591971074727623E-3</v>
      </c>
      <c r="H50"/>
      <c r="I50"/>
    </row>
    <row r="51" spans="2:9" ht="14.5">
      <c r="B51" s="30" t="s">
        <v>60</v>
      </c>
      <c r="C51" s="77"/>
      <c r="D51" s="14">
        <v>124</v>
      </c>
      <c r="E51" s="78">
        <f t="shared" si="4"/>
        <v>7.4475369073502388E-4</v>
      </c>
      <c r="H51"/>
      <c r="I51"/>
    </row>
    <row r="52" spans="2:9" ht="14.5">
      <c r="B52" s="30" t="s">
        <v>61</v>
      </c>
      <c r="C52" s="77"/>
      <c r="D52" s="14">
        <v>30</v>
      </c>
      <c r="E52" s="78">
        <f t="shared" si="4"/>
        <v>1.8018234453266705E-4</v>
      </c>
      <c r="H52"/>
      <c r="I52"/>
    </row>
    <row r="53" spans="2:9" ht="14.5">
      <c r="B53" s="31" t="s">
        <v>35</v>
      </c>
      <c r="C53" s="75"/>
      <c r="D53" s="76">
        <v>23898</v>
      </c>
      <c r="E53" s="32">
        <f t="shared" si="4"/>
        <v>0.14353325565472258</v>
      </c>
      <c r="H53"/>
      <c r="I53"/>
    </row>
    <row r="54" spans="2:9" ht="14.5">
      <c r="B54" s="30" t="s">
        <v>62</v>
      </c>
      <c r="C54" s="77"/>
      <c r="D54" s="14">
        <v>3872</v>
      </c>
      <c r="E54" s="78">
        <f t="shared" si="4"/>
        <v>2.3255534601016228E-2</v>
      </c>
      <c r="H54"/>
      <c r="I54"/>
    </row>
    <row r="55" spans="2:9" ht="14.5">
      <c r="B55" s="30" t="s">
        <v>63</v>
      </c>
      <c r="C55" s="77"/>
      <c r="D55" s="14">
        <v>17559</v>
      </c>
      <c r="E55" s="78">
        <f t="shared" si="4"/>
        <v>0.10546072625497004</v>
      </c>
      <c r="H55"/>
      <c r="I55"/>
    </row>
    <row r="56" spans="2:9" ht="14.5">
      <c r="B56" s="30" t="s">
        <v>64</v>
      </c>
      <c r="C56" s="77"/>
      <c r="D56" s="14">
        <v>2467</v>
      </c>
      <c r="E56" s="78">
        <f t="shared" si="4"/>
        <v>1.4816994798736322E-2</v>
      </c>
      <c r="H56"/>
      <c r="I56"/>
    </row>
    <row r="57" spans="2:9" ht="14.5">
      <c r="B57" s="31" t="s">
        <v>36</v>
      </c>
      <c r="C57" s="75"/>
      <c r="D57" s="76">
        <v>7802</v>
      </c>
      <c r="E57" s="32">
        <f t="shared" si="4"/>
        <v>4.6859421734795612E-2</v>
      </c>
      <c r="H57"/>
      <c r="I57"/>
    </row>
    <row r="58" spans="2:9" ht="14.5">
      <c r="B58" s="30" t="s">
        <v>36</v>
      </c>
      <c r="C58" s="77"/>
      <c r="D58" s="14">
        <v>7802</v>
      </c>
      <c r="E58" s="78">
        <f t="shared" si="4"/>
        <v>4.6859421734795612E-2</v>
      </c>
      <c r="H58"/>
      <c r="I58"/>
    </row>
    <row r="59" spans="2:9" ht="14.5">
      <c r="B59" s="31" t="s">
        <v>37</v>
      </c>
      <c r="C59" s="75"/>
      <c r="D59" s="76">
        <v>3485</v>
      </c>
      <c r="E59" s="32">
        <f t="shared" si="4"/>
        <v>2.0931182356544824E-2</v>
      </c>
      <c r="H59"/>
      <c r="I59"/>
    </row>
    <row r="60" spans="2:9" ht="14.5">
      <c r="B60" s="30" t="s">
        <v>65</v>
      </c>
      <c r="C60" s="77"/>
      <c r="D60" s="14">
        <v>3400</v>
      </c>
      <c r="E60" s="78">
        <f t="shared" si="4"/>
        <v>2.0420665713702265E-2</v>
      </c>
      <c r="H60"/>
      <c r="I60"/>
    </row>
    <row r="61" spans="2:9" ht="14.5">
      <c r="B61" s="30" t="s">
        <v>66</v>
      </c>
      <c r="C61" s="77"/>
      <c r="D61" s="14">
        <v>85</v>
      </c>
      <c r="E61" s="78">
        <f t="shared" si="4"/>
        <v>5.1051664284255667E-4</v>
      </c>
      <c r="H61"/>
      <c r="I61"/>
    </row>
    <row r="62" spans="2:9" ht="14.5">
      <c r="B62" s="31" t="s">
        <v>38</v>
      </c>
      <c r="C62" s="75"/>
      <c r="D62" s="76">
        <v>191</v>
      </c>
      <c r="E62" s="32">
        <f t="shared" si="4"/>
        <v>1.1471609268579803E-3</v>
      </c>
      <c r="H62"/>
      <c r="I62"/>
    </row>
    <row r="63" spans="2:9" ht="14.5">
      <c r="B63" s="30" t="s">
        <v>67</v>
      </c>
      <c r="C63" s="77"/>
      <c r="D63" s="14">
        <v>1</v>
      </c>
      <c r="E63" s="78">
        <f t="shared" si="4"/>
        <v>6.0060781510889021E-6</v>
      </c>
      <c r="H63"/>
      <c r="I63"/>
    </row>
    <row r="64" spans="2:9" ht="14.5">
      <c r="B64" s="30" t="s">
        <v>68</v>
      </c>
      <c r="C64" s="77"/>
      <c r="D64" s="14">
        <v>190</v>
      </c>
      <c r="E64" s="78">
        <f t="shared" si="4"/>
        <v>1.1411548487068914E-3</v>
      </c>
      <c r="H64"/>
      <c r="I64"/>
    </row>
    <row r="65" spans="2:9" ht="14.5">
      <c r="B65" s="31" t="s">
        <v>40</v>
      </c>
      <c r="C65" s="75"/>
      <c r="D65" s="76">
        <v>118</v>
      </c>
      <c r="E65" s="32">
        <f t="shared" si="4"/>
        <v>7.0871722182849046E-4</v>
      </c>
      <c r="H65"/>
      <c r="I65"/>
    </row>
    <row r="66" spans="2:9" ht="14.5">
      <c r="B66" s="30" t="s">
        <v>40</v>
      </c>
      <c r="C66" s="77"/>
      <c r="D66" s="14">
        <v>118</v>
      </c>
      <c r="E66" s="78">
        <f t="shared" si="4"/>
        <v>7.0871722182849046E-4</v>
      </c>
      <c r="H66"/>
      <c r="I66"/>
    </row>
    <row r="67" spans="2:9" ht="14.5">
      <c r="B67" s="31" t="s">
        <v>41</v>
      </c>
      <c r="C67" s="75"/>
      <c r="D67" s="76">
        <v>130324</v>
      </c>
      <c r="E67" s="32">
        <f t="shared" si="4"/>
        <v>0.7827361289625101</v>
      </c>
      <c r="H67"/>
      <c r="I67"/>
    </row>
    <row r="68" spans="2:9" ht="14.5">
      <c r="B68" s="30" t="s">
        <v>69</v>
      </c>
      <c r="C68" s="77"/>
      <c r="D68" s="14">
        <v>675</v>
      </c>
      <c r="E68" s="78">
        <f t="shared" si="4"/>
        <v>4.0541027519850085E-3</v>
      </c>
      <c r="H68"/>
      <c r="I68"/>
    </row>
    <row r="69" spans="2:9" ht="14.5">
      <c r="B69" s="30" t="s">
        <v>70</v>
      </c>
      <c r="C69" s="77"/>
      <c r="D69" s="14">
        <v>1963</v>
      </c>
      <c r="E69" s="78">
        <f t="shared" si="4"/>
        <v>1.1789931410587515E-2</v>
      </c>
      <c r="H69"/>
      <c r="I69"/>
    </row>
    <row r="70" spans="2:9" ht="14.5">
      <c r="B70" s="30" t="s">
        <v>71</v>
      </c>
      <c r="C70" s="77"/>
      <c r="D70" s="14">
        <v>33</v>
      </c>
      <c r="E70" s="78">
        <f t="shared" si="4"/>
        <v>1.9820057898593376E-4</v>
      </c>
      <c r="H70"/>
      <c r="I70"/>
    </row>
    <row r="71" spans="2:9" ht="14.5">
      <c r="B71" s="30" t="s">
        <v>72</v>
      </c>
      <c r="C71" s="77"/>
      <c r="D71" s="14">
        <v>207</v>
      </c>
      <c r="E71" s="78">
        <f t="shared" si="4"/>
        <v>1.2432581772754028E-3</v>
      </c>
      <c r="H71"/>
      <c r="I71"/>
    </row>
    <row r="72" spans="2:9" ht="14.5">
      <c r="B72" s="30" t="s">
        <v>73</v>
      </c>
      <c r="C72" s="77"/>
      <c r="D72" s="14">
        <v>116862</v>
      </c>
      <c r="E72" s="78">
        <f t="shared" si="4"/>
        <v>0.70188230489255121</v>
      </c>
      <c r="H72"/>
      <c r="I72"/>
    </row>
    <row r="73" spans="2:9" ht="14.5">
      <c r="B73" s="30" t="s">
        <v>74</v>
      </c>
      <c r="C73" s="77"/>
      <c r="D73" s="14">
        <v>3067</v>
      </c>
      <c r="E73" s="78">
        <f t="shared" si="4"/>
        <v>1.8420641689389661E-2</v>
      </c>
      <c r="H73"/>
      <c r="I73"/>
    </row>
    <row r="74" spans="2:9" ht="14.5">
      <c r="B74" s="30" t="s">
        <v>75</v>
      </c>
      <c r="C74" s="77"/>
      <c r="D74" s="14">
        <v>481</v>
      </c>
      <c r="E74" s="78">
        <f t="shared" si="4"/>
        <v>2.8889235906737619E-3</v>
      </c>
      <c r="H74"/>
      <c r="I74"/>
    </row>
    <row r="75" spans="2:9" ht="14.5">
      <c r="B75" s="30" t="s">
        <v>76</v>
      </c>
      <c r="C75" s="77"/>
      <c r="D75" s="14">
        <v>2585</v>
      </c>
      <c r="E75" s="78">
        <f t="shared" si="4"/>
        <v>1.5525712020564811E-2</v>
      </c>
      <c r="H75"/>
      <c r="I75"/>
    </row>
    <row r="76" spans="2:9" ht="14.5">
      <c r="B76" s="30" t="s">
        <v>77</v>
      </c>
      <c r="C76" s="77"/>
      <c r="D76" s="14">
        <v>4451</v>
      </c>
      <c r="E76" s="78">
        <f t="shared" si="4"/>
        <v>2.6733053850496704E-2</v>
      </c>
      <c r="H76"/>
      <c r="I76"/>
    </row>
    <row r="77" spans="2:9" ht="14.5">
      <c r="B77" s="31" t="s">
        <v>78</v>
      </c>
      <c r="C77" s="75"/>
      <c r="D77" s="76">
        <v>166498</v>
      </c>
      <c r="E77" s="32">
        <f t="shared" si="4"/>
        <v>1</v>
      </c>
      <c r="H77"/>
      <c r="I77"/>
    </row>
    <row r="78" spans="2:9" ht="14.5">
      <c r="H78"/>
      <c r="I78"/>
    </row>
  </sheetData>
  <mergeCells count="3">
    <mergeCell ref="B1:L1"/>
    <mergeCell ref="B6:D6"/>
    <mergeCell ref="B27:D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8"/>
  <sheetViews>
    <sheetView workbookViewId="0">
      <selection activeCell="E51" activeCellId="6" sqref="E9 E16 E23 E30 E37 E44 E51"/>
    </sheetView>
  </sheetViews>
  <sheetFormatPr baseColWidth="10" defaultColWidth="9.1796875" defaultRowHeight="14.5"/>
  <cols>
    <col min="8" max="8" width="25.1796875" bestFit="1" customWidth="1"/>
    <col min="9" max="9" width="12.26953125" bestFit="1" customWidth="1"/>
  </cols>
  <sheetData>
    <row r="2" spans="4:13">
      <c r="D2" t="s">
        <v>51</v>
      </c>
      <c r="E2" t="s">
        <v>52</v>
      </c>
    </row>
    <row r="3" spans="4:13">
      <c r="D3" s="4" t="s">
        <v>35</v>
      </c>
      <c r="E3" s="5">
        <v>37337</v>
      </c>
      <c r="H3" s="8" t="s">
        <v>53</v>
      </c>
      <c r="I3" t="s">
        <v>54</v>
      </c>
    </row>
    <row r="4" spans="4:13">
      <c r="D4" s="4" t="s">
        <v>36</v>
      </c>
      <c r="E4" s="5">
        <v>13306</v>
      </c>
      <c r="H4" s="9" t="s">
        <v>39</v>
      </c>
      <c r="I4">
        <v>13664</v>
      </c>
    </row>
    <row r="5" spans="4:13">
      <c r="D5" s="4" t="s">
        <v>37</v>
      </c>
      <c r="E5" s="5">
        <v>5904</v>
      </c>
      <c r="H5" s="9" t="s">
        <v>35</v>
      </c>
      <c r="I5">
        <v>179952</v>
      </c>
      <c r="K5" s="9" t="s">
        <v>35</v>
      </c>
      <c r="L5" s="9"/>
      <c r="M5">
        <v>179952</v>
      </c>
    </row>
    <row r="6" spans="4:13">
      <c r="D6" s="4" t="s">
        <v>39</v>
      </c>
      <c r="E6" s="5">
        <v>1746</v>
      </c>
      <c r="H6" s="9" t="s">
        <v>36</v>
      </c>
      <c r="I6">
        <v>73576</v>
      </c>
      <c r="K6" s="9" t="s">
        <v>36</v>
      </c>
      <c r="L6" s="9"/>
      <c r="M6">
        <v>73576</v>
      </c>
    </row>
    <row r="7" spans="4:13">
      <c r="D7" s="4" t="s">
        <v>38</v>
      </c>
      <c r="E7" s="5">
        <v>910</v>
      </c>
      <c r="H7" s="9" t="s">
        <v>37</v>
      </c>
      <c r="I7">
        <v>28877</v>
      </c>
      <c r="K7" s="9" t="s">
        <v>37</v>
      </c>
      <c r="L7" s="9"/>
      <c r="M7">
        <v>28877</v>
      </c>
    </row>
    <row r="8" spans="4:13">
      <c r="D8" s="4" t="s">
        <v>40</v>
      </c>
      <c r="E8" s="5">
        <v>480</v>
      </c>
      <c r="H8" s="9" t="s">
        <v>38</v>
      </c>
      <c r="I8">
        <v>6279</v>
      </c>
      <c r="K8" s="9" t="s">
        <v>39</v>
      </c>
      <c r="L8" s="9"/>
      <c r="M8">
        <v>13664</v>
      </c>
    </row>
    <row r="9" spans="4:13">
      <c r="D9" s="4" t="s">
        <v>41</v>
      </c>
      <c r="E9" s="5">
        <v>230775</v>
      </c>
      <c r="H9" s="9" t="s">
        <v>41</v>
      </c>
      <c r="I9">
        <v>1181558</v>
      </c>
      <c r="K9" s="9" t="s">
        <v>38</v>
      </c>
      <c r="L9" s="9"/>
      <c r="M9">
        <v>6279</v>
      </c>
    </row>
    <row r="10" spans="4:13">
      <c r="D10" s="4" t="s">
        <v>35</v>
      </c>
      <c r="E10" s="6">
        <v>10502</v>
      </c>
      <c r="H10" s="9" t="s">
        <v>40</v>
      </c>
      <c r="I10">
        <v>1330</v>
      </c>
      <c r="K10" s="9" t="s">
        <v>40</v>
      </c>
      <c r="L10" s="9"/>
      <c r="M10">
        <v>1330</v>
      </c>
    </row>
    <row r="11" spans="4:13">
      <c r="D11" s="4" t="s">
        <v>36</v>
      </c>
      <c r="E11" s="6">
        <v>4970</v>
      </c>
      <c r="H11" s="9" t="s">
        <v>42</v>
      </c>
      <c r="I11">
        <v>1485236</v>
      </c>
      <c r="K11" s="9" t="s">
        <v>41</v>
      </c>
      <c r="L11" s="9"/>
      <c r="M11">
        <v>1181558</v>
      </c>
    </row>
    <row r="12" spans="4:13">
      <c r="D12" s="4" t="s">
        <v>37</v>
      </c>
      <c r="E12" s="6">
        <v>2006</v>
      </c>
      <c r="K12" s="10" t="s">
        <v>42</v>
      </c>
      <c r="L12" s="10"/>
      <c r="M12" s="11">
        <v>1485236</v>
      </c>
    </row>
    <row r="13" spans="4:13">
      <c r="D13" s="4" t="s">
        <v>38</v>
      </c>
      <c r="E13" s="6">
        <v>1547</v>
      </c>
    </row>
    <row r="14" spans="4:13">
      <c r="D14" s="4" t="s">
        <v>39</v>
      </c>
      <c r="E14" s="6">
        <v>1284</v>
      </c>
    </row>
    <row r="15" spans="4:13">
      <c r="D15" s="4" t="s">
        <v>40</v>
      </c>
      <c r="E15" s="6">
        <v>60</v>
      </c>
    </row>
    <row r="16" spans="4:13">
      <c r="D16" s="4" t="s">
        <v>41</v>
      </c>
      <c r="E16" s="6">
        <v>78119</v>
      </c>
    </row>
    <row r="17" spans="4:5">
      <c r="D17" s="7" t="s">
        <v>35</v>
      </c>
      <c r="E17" s="6">
        <v>15704</v>
      </c>
    </row>
    <row r="18" spans="4:5">
      <c r="D18" s="7" t="s">
        <v>36</v>
      </c>
      <c r="E18" s="6">
        <v>6794</v>
      </c>
    </row>
    <row r="19" spans="4:5">
      <c r="D19" s="7" t="s">
        <v>37</v>
      </c>
      <c r="E19" s="6">
        <v>2641</v>
      </c>
    </row>
    <row r="20" spans="4:5">
      <c r="D20" s="7" t="s">
        <v>39</v>
      </c>
      <c r="E20" s="6">
        <v>1108</v>
      </c>
    </row>
    <row r="21" spans="4:5">
      <c r="D21" s="7" t="s">
        <v>38</v>
      </c>
      <c r="E21" s="6">
        <v>598</v>
      </c>
    </row>
    <row r="22" spans="4:5">
      <c r="D22" s="7" t="s">
        <v>40</v>
      </c>
      <c r="E22" s="6">
        <v>156</v>
      </c>
    </row>
    <row r="23" spans="4:5">
      <c r="D23" s="7" t="s">
        <v>41</v>
      </c>
      <c r="E23" s="6">
        <v>117757</v>
      </c>
    </row>
    <row r="24" spans="4:5">
      <c r="D24" s="7" t="s">
        <v>35</v>
      </c>
      <c r="E24" s="6">
        <v>5889</v>
      </c>
    </row>
    <row r="25" spans="4:5">
      <c r="D25" s="7" t="s">
        <v>36</v>
      </c>
      <c r="E25" s="6">
        <v>3039</v>
      </c>
    </row>
    <row r="26" spans="4:5">
      <c r="D26" s="7" t="s">
        <v>39</v>
      </c>
      <c r="E26" s="6">
        <v>1531</v>
      </c>
    </row>
    <row r="27" spans="4:5">
      <c r="D27" s="7" t="s">
        <v>37</v>
      </c>
      <c r="E27" s="6">
        <v>952</v>
      </c>
    </row>
    <row r="28" spans="4:5">
      <c r="D28" s="7" t="s">
        <v>38</v>
      </c>
      <c r="E28" s="6">
        <v>404</v>
      </c>
    </row>
    <row r="29" spans="4:5">
      <c r="D29" s="7" t="s">
        <v>40</v>
      </c>
      <c r="E29" s="6">
        <v>63</v>
      </c>
    </row>
    <row r="30" spans="4:5">
      <c r="D30" s="7" t="s">
        <v>41</v>
      </c>
      <c r="E30" s="6">
        <v>64110</v>
      </c>
    </row>
    <row r="31" spans="4:5">
      <c r="D31" s="7" t="s">
        <v>35</v>
      </c>
      <c r="E31" s="6">
        <v>20149</v>
      </c>
    </row>
    <row r="32" spans="4:5">
      <c r="D32" s="7" t="s">
        <v>36</v>
      </c>
      <c r="E32" s="6">
        <v>9565</v>
      </c>
    </row>
    <row r="33" spans="4:5">
      <c r="D33" s="7" t="s">
        <v>37</v>
      </c>
      <c r="E33" s="6">
        <v>3838</v>
      </c>
    </row>
    <row r="34" spans="4:5">
      <c r="D34" s="7" t="s">
        <v>39</v>
      </c>
      <c r="E34" s="6">
        <v>1912</v>
      </c>
    </row>
    <row r="35" spans="4:5">
      <c r="D35" s="7" t="s">
        <v>38</v>
      </c>
      <c r="E35" s="6">
        <v>340</v>
      </c>
    </row>
    <row r="36" spans="4:5">
      <c r="D36" s="7" t="s">
        <v>40</v>
      </c>
      <c r="E36" s="6">
        <v>77</v>
      </c>
    </row>
    <row r="37" spans="4:5">
      <c r="D37" s="7" t="s">
        <v>41</v>
      </c>
      <c r="E37" s="6">
        <v>141499</v>
      </c>
    </row>
    <row r="38" spans="4:5">
      <c r="D38" s="7" t="s">
        <v>35</v>
      </c>
      <c r="E38" s="6">
        <v>35769</v>
      </c>
    </row>
    <row r="39" spans="4:5">
      <c r="D39" s="7" t="s">
        <v>36</v>
      </c>
      <c r="E39" s="6">
        <v>11737</v>
      </c>
    </row>
    <row r="40" spans="4:5">
      <c r="D40" s="7" t="s">
        <v>37</v>
      </c>
      <c r="E40" s="6">
        <v>4345</v>
      </c>
    </row>
    <row r="41" spans="4:5">
      <c r="D41" s="7" t="s">
        <v>38</v>
      </c>
      <c r="E41" s="6">
        <v>1432</v>
      </c>
    </row>
    <row r="42" spans="4:5">
      <c r="D42" s="7" t="s">
        <v>39</v>
      </c>
      <c r="E42" s="6">
        <v>1414</v>
      </c>
    </row>
    <row r="43" spans="4:5">
      <c r="D43" s="7" t="s">
        <v>40</v>
      </c>
      <c r="E43" s="6">
        <v>278</v>
      </c>
    </row>
    <row r="44" spans="4:5">
      <c r="D44" s="7" t="s">
        <v>41</v>
      </c>
      <c r="E44" s="6">
        <v>211295</v>
      </c>
    </row>
    <row r="45" spans="4:5">
      <c r="D45" s="4" t="s">
        <v>35</v>
      </c>
      <c r="E45" s="6">
        <v>47442</v>
      </c>
    </row>
    <row r="46" spans="4:5">
      <c r="D46" s="4" t="s">
        <v>36</v>
      </c>
      <c r="E46" s="6">
        <v>21394</v>
      </c>
    </row>
    <row r="47" spans="4:5">
      <c r="D47" s="4" t="s">
        <v>37</v>
      </c>
      <c r="E47" s="6">
        <v>8026</v>
      </c>
    </row>
    <row r="48" spans="4:5">
      <c r="D48" s="4" t="s">
        <v>39</v>
      </c>
      <c r="E48" s="6">
        <v>3753</v>
      </c>
    </row>
    <row r="49" spans="4:5">
      <c r="D49" s="4" t="s">
        <v>38</v>
      </c>
      <c r="E49" s="6">
        <v>823</v>
      </c>
    </row>
    <row r="50" spans="4:5">
      <c r="D50" s="4" t="s">
        <v>40</v>
      </c>
      <c r="E50" s="6">
        <v>169</v>
      </c>
    </row>
    <row r="51" spans="4:5">
      <c r="D51" s="4" t="s">
        <v>41</v>
      </c>
      <c r="E51" s="6">
        <v>281072</v>
      </c>
    </row>
    <row r="52" spans="4:5">
      <c r="D52" s="7" t="s">
        <v>35</v>
      </c>
      <c r="E52" s="6">
        <v>7160</v>
      </c>
    </row>
    <row r="53" spans="4:5">
      <c r="D53" s="7" t="s">
        <v>36</v>
      </c>
      <c r="E53" s="6">
        <v>2771</v>
      </c>
    </row>
    <row r="54" spans="4:5">
      <c r="D54" s="7" t="s">
        <v>37</v>
      </c>
      <c r="E54" s="6">
        <v>1165</v>
      </c>
    </row>
    <row r="55" spans="4:5">
      <c r="D55" s="7" t="s">
        <v>39</v>
      </c>
      <c r="E55" s="6">
        <v>916</v>
      </c>
    </row>
    <row r="56" spans="4:5">
      <c r="D56" s="7" t="s">
        <v>38</v>
      </c>
      <c r="E56" s="6">
        <v>225</v>
      </c>
    </row>
    <row r="57" spans="4:5">
      <c r="D57" s="7" t="s">
        <v>40</v>
      </c>
      <c r="E57" s="6">
        <v>47</v>
      </c>
    </row>
    <row r="58" spans="4:5">
      <c r="D58" s="7" t="s">
        <v>41</v>
      </c>
      <c r="E58" s="6">
        <v>56931</v>
      </c>
    </row>
  </sheetData>
  <sortState ref="K4:M10">
    <sortCondition descending="1" ref="M4:M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Perucámaras</vt:lpstr>
      <vt:lpstr>MR Sur</vt:lpstr>
      <vt:lpstr>Arequipa</vt:lpstr>
      <vt:lpstr>Cusco</vt:lpstr>
      <vt:lpstr>Madre de Dios</vt:lpstr>
      <vt:lpstr>Moquegua</vt:lpstr>
      <vt:lpstr>Puno</vt:lpstr>
      <vt:lpstr>Tacna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JQUINTO</cp:lastModifiedBy>
  <cp:revision/>
  <dcterms:created xsi:type="dcterms:W3CDTF">2021-06-02T21:42:56Z</dcterms:created>
  <dcterms:modified xsi:type="dcterms:W3CDTF">2023-02-27T03:34:00Z</dcterms:modified>
  <cp:category/>
  <cp:contentStatus/>
</cp:coreProperties>
</file>